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0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<sst xmlns="http://schemas.openxmlformats.org/spreadsheetml/2006/main" count="896" uniqueCount="694">
  <si>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</si>
  <si>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</si>
  <si>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</si>
  <si>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</si>
  <si>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</si>
  <si>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</si>
  <si>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</si>
  <si>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</si>
  <si>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</si>
  <si>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</si>
  <si>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</si>
  <si>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</si>
  <si>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</si>
  <si>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</si>
  <si>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</si>
  <si>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</si>
  <si>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</si>
  <si>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</si>
  <si>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</si>
  <si>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</si>
  <si>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</si>
  <si>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</si>
  <si>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</si>
  <si>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</si>
  <si>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</si>
  <si>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</si>
  <si>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</si>
  <si>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</si>
  <si>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</si>
  <si>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</si>
  <si>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</si>
  <si>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</si>
  <si>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</si>
  <si>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</si>
  <si>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</si>
  <si>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</si>
  <si>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</si>
  <si>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</si>
  <si>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</si>
  <si>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</si>
  <si>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</si>
  <si>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</si>
  <si>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</si>
  <si>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</si>
  <si>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</si>
  <si>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</si>
  <si>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</si>
  <si>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</si>
  <si>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</si>
  <si>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</si>
  <si>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</si>
  <si>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</si>
  <si>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</si>
  <si>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</si>
  <si>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</si>
  <si>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</si>
  <si>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</si>
  <si>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</si>
  <si>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</si>
  <si>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</si>
  <si>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</si>
  <si>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</si>
  <si>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</si>
  <si>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</si>
  <si>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</si>
  <si>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</si>
  <si>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</si>
  <si>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</si>
  <si>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</si>
  <si>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</si>
  <si>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</si>
  <si>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</si>
  <si>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</si>
  <si>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</si>
  <si>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</si>
  <si>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</si>
  <si>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</si>
  <si>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</si>
  <si>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</si>
  <si>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</si>
  <si>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</si>
  <si>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</si>
  <si>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</si>
  <si>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</si>
  <si>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</si>
  <si>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</si>
  <si>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</si>
  <si>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</si>
  <si>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</si>
  <si>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</si>
  <si>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</si>
  <si>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</si>
  <si>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</si>
  <si>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</si>
  <si>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</si>
  <si>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</si>
  <si>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</si>
  <si>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</si>
  <si>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</si>
  <si>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</si>
  <si>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</si>
  <si>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</si>
  <si>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</si>
  <si>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</si>
  <si>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</si>
  <si>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</si>
  <si>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</si>
  <si>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</si>
  <si>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</si>
  <si>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</si>
  <si>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</si>
  <si>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</si>
  <si>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</si>
  <si>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</si>
  <si>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</si>
  <si>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</si>
  <si>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</si>
  <si>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</si>
  <si>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</si>
  <si>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</si>
  <si>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</si>
  <si>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</si>
  <si>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</si>
  <si>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</si>
  <si>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</si>
  <si>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</si>
  <si>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</si>
  <si>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</si>
  <si>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</si>
  <si>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</si>
  <si>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</si>
  <si>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</si>
  <si>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</si>
  <si>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</si>
  <si>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</si>
  <si>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</si>
  <si>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</si>
  <si>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</si>
  <si>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</si>
  <si>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</si>
  <si>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</si>
  <si>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</si>
  <si>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</si>
  <si>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</si>
  <si>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</si>
  <si>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</si>
  <si>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</si>
  <si>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</si>
  <si>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</si>
  <si>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</si>
  <si>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</si>
  <si>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</si>
  <si>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</si>
  <si>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</si>
  <si>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</si>
  <si>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</si>
  <si>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</si>
  <si>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</si>
  <si>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</si>
  <si>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</si>
  <si>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</si>
  <si>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</si>
  <si>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</si>
  <si>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</si>
  <si>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</si>
  <si>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</si>
  <si>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</si>
  <si>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</si>
  <si>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</si>
  <si>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</si>
  <si>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</si>
  <si>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</si>
  <si>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</si>
  <si>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</si>
  <si>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</si>
  <si>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</si>
  <si>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</si>
  <si>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</si>
  <si>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</si>
  <si>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</si>
  <si>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</si>
  <si>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</si>
  <si>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</si>
  <si>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</si>
  <si>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</si>
  <si>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</si>
  <si>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</si>
  <si>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</si>
  <si>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</si>
  <si>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</si>
  <si>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</si>
  <si>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</si>
  <si>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</si>
  <si>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</si>
  <si>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</si>
  <si>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</si>
  <si>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</si>
  <si>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</si>
  <si>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</si>
  <si>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</si>
  <si>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</si>
  <si>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</si>
  <si>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</si>
  <si>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</si>
  <si>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</si>
  <si>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</si>
  <si>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</si>
  <si>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</si>
  <si>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</si>
  <si>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</si>
  <si>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</si>
  <si>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</si>
  <si>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</si>
  <si>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</si>
  <si>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</si>
  <si>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</si>
  <si>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</si>
  <si>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</si>
  <si>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</si>
  <si>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</si>
  <si>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</si>
  <si>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</si>
  <si>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</si>
  <si>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</si>
  <si>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</si>
  <si>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</si>
  <si>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</si>
  <si>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</si>
  <si>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</si>
  <si>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</si>
  <si>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</si>
  <si>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</si>
  <si>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</si>
  <si>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</si>
  <si>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</si>
  <si>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</si>
  <si>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</si>
  <si>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</si>
  <si>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</si>
  <si>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</si>
  <si>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</si>
  <si>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</si>
  <si>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</si>
  <si>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</si>
  <si>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</si>
  <si>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</si>
  <si>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</si>
  <si>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</si>
  <si>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</si>
  <si>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</si>
  <si>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</si>
  <si>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</si>
  <si>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</si>
  <si>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</si>
  <si>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</si>
  <si>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</si>
  <si>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</si>
  <si>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</si>
  <si>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</si>
  <si>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</si>
  <si>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</si>
  <si>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</si>
  <si>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</si>
  <si>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</si>
  <si>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</si>
  <si>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</si>
  <si>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</si>
  <si>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</si>
  <si>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</si>
  <si>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</si>
  <si>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</si>
  <si>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</si>
  <si>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</si>
  <si>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</si>
  <si>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</si>
  <si>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</si>
  <si>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</si>
  <si>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</si>
  <si>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</si>
  <si>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</si>
  <si>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</si>
  <si>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</si>
  <si>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</si>
  <si>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</si>
  <si>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</si>
  <si>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</si>
  <si>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</si>
  <si>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</si>
  <si>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</si>
  <si>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</si>
  <si>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</si>
  <si>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</si>
  <si>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</si>
  <si>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</si>
  <si>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</si>
  <si>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</si>
  <si>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</si>
  <si>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</si>
  <si>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</si>
  <si>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</si>
  <si>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</si>
  <si>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</si>
  <si>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</si>
  <si>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</si>
  <si>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</si>
  <si>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</si>
  <si>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</si>
  <si>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</si>
  <si>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</si>
  <si>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</si>
  <si>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</si>
  <si>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</si>
  <si>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</si>
  <si>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</si>
  <si>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</si>
  <si>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</si>
  <si>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</si>
  <si>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</si>
  <si>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</si>
  <si>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</si>
  <si>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</si>
  <si>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</si>
  <si>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</si>
  <si>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</si>
  <si>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</si>
  <si>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</si>
  <si>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</si>
  <si>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</si>
  <si>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</si>
  <si>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</si>
  <si>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</si>
  <si>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</si>
  <si>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</si>
  <si>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</si>
  <si>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</si>
  <si>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</si>
  <si>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</si>
  <si>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</si>
  <si>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</si>
  <si>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</si>
  <si>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</si>
  <si>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</si>
  <si>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</si>
  <si>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</si>
  <si>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</si>
  <si>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</si>
  <si>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</si>
  <si>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</si>
  <si>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</si>
  <si>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</si>
  <si>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</si>
  <si>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</si>
  <si>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</si>
  <si>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</si>
  <si>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</si>
  <si>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</si>
  <si>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</si>
  <si>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</si>
  <si>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</si>
  <si>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</si>
  <si>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</si>
  <si>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</si>
  <si>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</si>
  <si>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</si>
  <si>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</si>
  <si>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</si>
  <si>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</si>
  <si>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</si>
  <si>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</si>
  <si>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</si>
  <si>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</si>
  <si>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</si>
  <si>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</si>
  <si>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</si>
  <si>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</si>
  <si>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</si>
  <si>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</si>
  <si>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</si>
  <si>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</si>
  <si>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</si>
  <si>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</si>
  <si>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</si>
  <si>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</si>
  <si>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</si>
  <si>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</si>
  <si>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</si>
  <si>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</si>
  <si>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</si>
  <si>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</si>
  <si>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</si>
  <si>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</si>
  <si>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</si>
  <si>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</si>
  <si>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</si>
  <si>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</si>
  <si>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</si>
  <si>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</si>
  <si>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</si>
  <si>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</si>
  <si>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</si>
  <si>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</si>
  <si>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</si>
  <si>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</si>
  <si>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</si>
  <si>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</si>
  <si>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</si>
  <si>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</si>
  <si>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</si>
  <si>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</si>
  <si>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</si>
  <si>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</si>
  <si>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</si>
  <si>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</si>
  <si>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</si>
  <si>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</si>
  <si>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</si>
  <si>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</si>
  <si>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</si>
  <si>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</si>
  <si>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</si>
  <si>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</si>
  <si>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</si>
  <si>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</si>
  <si>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</si>
  <si>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</si>
  <si>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</si>
  <si>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</si>
  <si>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</si>
  <si>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</si>
  <si>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</si>
  <si>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</si>
  <si>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</si>
  <si>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</si>
  <si>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</si>
  <si>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</si>
  <si>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</si>
  <si>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</si>
  <si>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</si>
  <si>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</si>
  <si>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</si>
  <si>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</si>
  <si>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</si>
  <si>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</si>
  <si>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</si>
  <si>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</si>
  <si>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</si>
  <si>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</si>
  <si>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</si>
  <si>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</si>
  <si>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</si>
  <si>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</si>
  <si>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</si>
  <si>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</si>
  <si>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</si>
  <si>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</si>
  <si>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</si>
  <si>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</si>
  <si>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</si>
  <si>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</si>
  <si>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</si>
  <si>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</si>
  <si>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</si>
  <si>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</si>
  <si>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</si>
  <si>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</si>
  <si>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</si>
  <si>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</si>
  <si>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</si>
  <si>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</si>
  <si>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</si>
  <si>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</si>
  <si>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</si>
  <si>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</si>
  <si>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</si>
  <si>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</si>
  <si>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</si>
  <si>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</si>
  <si>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</si>
  <si>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</si>
  <si>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</si>
  <si>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</si>
  <si>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</si>
  <si>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</si>
  <si>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</si>
  <si>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</si>
  <si>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</si>
  <si>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</si>
  <si>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</si>
  <si>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</si>
  <si>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</si>
  <si>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</si>
  <si>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</si>
  <si>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</si>
  <si>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</si>
  <si>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</si>
  <si>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</si>
  <si>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</si>
  <si>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</si>
  <si>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</si>
  <si>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</si>
  <si>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</si>
  <si>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</si>
  <si>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</si>
  <si>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</si>
  <si>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</si>
  <si>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</si>
  <si>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</si>
  <si>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</si>
  <si>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</si>
  <si>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</si>
  <si>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</si>
  <si>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</si>
  <si>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</si>
  <si>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</si>
  <si>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</si>
  <si>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</si>
  <si>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</si>
  <si>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</si>
  <si>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</si>
  <si>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</si>
  <si>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</si>
  <si>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</si>
  <si>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</si>
  <si>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</si>
  <si>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</si>
  <si>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</si>
  <si>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</si>
  <si>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</si>
  <si>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</si>
  <si>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</si>
  <si>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</si>
  <si>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</si>
  <si>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</si>
  <si>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</si>
  <si>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</si>
  <si>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</si>
  <si>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</si>
  <si>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</si>
  <si>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</si>
  <si>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</si>
  <si>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</si>
  <si>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</si>
  <si>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</si>
  <si>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</si>
  <si>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</si>
  <si>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</si>
  <si>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</si>
  <si>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</si>
  <si>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</si>
  <si>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</si>
  <si>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</si>
  <si>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</si>
  <si>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</si>
  <si>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</si>
  <si>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</si>
  <si>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</si>
  <si>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</si>
  <si>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</si>
  <si>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</si>
  <si>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</si>
  <si>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</si>
  <si>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</si>
  <si>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</si>
  <si>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</si>
  <si>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</si>
  <si>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</si>
  <si>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</si>
  <si>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</si>
  <si>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</si>
  <si>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</si>
  <si>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</si>
  <si>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</si>
  <si>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</si>
  <si>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</si>
  <si>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</si>
  <si>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</si>
  <si>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</si>
  <si>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</si>
  <si>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</si>
  <si>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</si>
  <si>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</si>
  <si>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</si>
  <si>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</si>
  <si>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</si>
  <si>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</si>
  <si>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</si>
  <si>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</si>
  <si>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</si>
  <si>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</si>
  <si>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</si>
  <si>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</si>
  <si>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</si>
  <si>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</si>
  <si>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</si>
  <si>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</si>
  <si>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</si>
  <si>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</si>
  <si>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</si>
  <si>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</si>
  <si>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</si>
  <si>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</si>
  <si>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</si>
  <si>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</si>
  <si>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</si>
  <si>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</si>
  <si>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</si>
  <si>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</si>
  <si>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</si>
  <si>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</si>
  <si>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</si>
  <si>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</si>
  <si>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</si>
  <si>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</si>
  <si>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</si>
  <si>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</si>
  <si>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</si>
  <si>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</si>
  <si>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</si>
  <si>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</si>
  <si>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</si>
  <si>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</si>
  <si>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</si>
  <si>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</si>
  <si>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</si>
  <si>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</si>
  <si>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</si>
  <si>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</si>
  <si>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</si>
  <si>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</si>
  <si>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</si>
  <si>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</si>
  <si>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</si>
  <si>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</si>
  <si>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</si>
  <si>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</si>
  <si>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</si>
  <si>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</si>
  <si>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</si>
  <si>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</si>
  <si>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</si>
  <si>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</si>
  <si>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</si>
  <si>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</si>
  <si>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</si>
  <si>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</si>
  <si>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</si>
  <si>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</si>
  <si>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</si>
  <si>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</si>
  <si>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</si>
  <si>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</si>
  <si>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</si>
  <si>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</si>
  <si>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</si>
  <si>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</si>
  <si>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</si>
  <si>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</si>
  <si>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</si>
  <si>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</si>
  <si>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</si>
  <si>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</si>
  <si>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</si>
  <si>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</si>
  <si>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</si>
  <si>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</si>
  <si>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</si>
  <si>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</si>
  <si>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</si>
  <si>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</si>
  <si>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Deloitte d.o.o. Sarajevo</t>
  </si>
  <si>
    <t>U  Sarajevu, 21.07.2021. godine</t>
  </si>
  <si>
    <r>
      <t xml:space="preserve">Stanje </t>
    </r>
    <r>
      <rPr>
        <b/>
        <u val="single"/>
        <sz val="10"/>
        <rFont val="Arial"/>
        <family val="2"/>
      </rPr>
      <t xml:space="preserve"> 30.06.  </t>
    </r>
    <r>
      <rPr>
        <b/>
        <sz val="10"/>
        <rFont val="Arial"/>
        <family val="2"/>
      </rPr>
      <t xml:space="preserve"> tekuće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</si>
  <si>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</si>
  <si>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01.01.2021.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30.06.2021.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</si>
  <si>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</si>
  <si>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</si>
  <si>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t>od 01.01. do 30.06. 2022. godine</t>
  </si>
  <si>
    <t>Nerevidirani izvještaji 30.06.2022.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</si>
  <si>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22</t>
    </r>
    <r>
      <rPr>
        <sz val="10"/>
        <rFont val="Arial"/>
        <family val="2"/>
      </rPr>
      <t xml:space="preserve"> godine</t>
    </r>
  </si>
  <si>
    <r>
      <t>Dana 21.07.2022.</t>
    </r>
    <r>
      <rPr>
        <u val="single"/>
        <sz val="10"/>
        <rFont val="Arial"/>
        <family val="2"/>
      </rPr>
      <t>godine</t>
    </r>
  </si>
  <si>
    <r>
      <t xml:space="preserve">Dana 21.07.2022.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</si>
  <si>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2022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</si>
  <si>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21.07.2022. godine     </t>
    </r>
  </si>
  <si>
    <t>1. Stanje na dan 31.12.2020.godine</t>
  </si>
  <si>
    <r>
      <t>4. Ponovno iskazano stanje na dan 31.12.2020.,odnosno 01.01.2021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</si>
  <si>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31.12.2021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odnosno 01.01.2022 god.</t>
    </r>
    <r>
      <rPr>
        <b/>
        <sz val="8"/>
        <rFont val="Arial"/>
        <family val="2"/>
      </rPr>
      <t>(904+-905+-906+-907+-908+-909-910+911)</t>
    </r>
  </si>
  <si>
    <r>
      <t>15. Ponovno iskazano stanje na dan 31.12.2021,odnosno 01.01.2022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</si>
  <si>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 xml:space="preserve">23. Stanje na dan 30.06.2022.god </t>
    </r>
    <r>
      <rPr>
        <b/>
        <sz val="8"/>
        <rFont val="Arial"/>
        <family val="2"/>
      </rPr>
      <t>(915+-916+-917+-918+-919+-920-921+922)</t>
    </r>
  </si>
  <si>
    <r>
      <t xml:space="preserve">Dana 21.07.2022. </t>
    </r>
    <r>
      <rPr>
        <u val="single"/>
        <sz val="10"/>
        <rFont val="Arial"/>
        <family val="2"/>
      </rPr>
      <t>godine</t>
    </r>
  </si>
  <si>
    <t>Sarajevostan d.d., Autocentar BH d.o.o., Triglav savjetovanje d.o.o., Bosna reosiguranje d.d., Triglav upravljanje nekretninama doo</t>
  </si>
  <si>
    <t>1. Usvojen Izvještaj o poslovanju za 2021 sa pratećim izveštajima                                                                                                                                                                                                                2. Donešene Odluke o raspodjeli dobiti životnih I neživotnih osiguranja                                                                                                                                                                                                         3. Razriješen član NO i imenovan novi</t>
  </si>
  <si>
    <t>Za period koji završava na dan 30.06.2022. godine</t>
  </si>
  <si>
    <t>Tedo Đekanović, predsjednik                                                                                                                   Aleš Levstek, član                                                                                                                               Janko Šemrov,član                                                                                                                   Matej Gostiša, član                                                                                                          Uroš Cvetko, član ( do 20.05.2022.)                                                                                        Ivica Vulić ( od 20.05.2022.)</t>
  </si>
  <si>
    <t>Triglav int. doo Ljubljana 97,78%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</si>
</sst>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  <font>
      <sz val="10"/>
      <name val="TriglavCap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3" fontId="0" fillId="0" borderId="64" xfId="64" applyNumberFormat="1" applyFont="1" applyFill="1" applyBorder="1" applyAlignment="1">
      <alignment horizontal="left"/>
      <protection/>
    </xf>
    <xf numFmtId="3" fontId="0" fillId="25" borderId="12" xfId="0" applyNumberFormat="1" applyFont="1" applyFill="1" applyBorder="1" applyAlignment="1">
      <alignment horizontal="right" wrapText="1"/>
    </xf>
    <xf numFmtId="3" fontId="2" fillId="25" borderId="12" xfId="0" applyNumberFormat="1" applyFont="1" applyFill="1" applyBorder="1" applyAlignment="1">
      <alignment horizontal="right" wrapText="1"/>
    </xf>
    <xf numFmtId="14" fontId="0" fillId="0" borderId="64" xfId="64" applyNumberFormat="1" applyFont="1" applyFill="1" applyBorder="1" applyAlignment="1">
      <alignment horizontal="left" wrapText="1"/>
      <protection/>
    </xf>
    <xf numFmtId="0" fontId="44" fillId="0" borderId="0" xfId="0" applyFont="1" applyFill="1" applyAlignment="1">
      <alignment horizontal="left" vertical="center"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4</xdr:col>
      <xdr:colOff>247650</xdr:colOff>
      <xdr:row>28</xdr:row>
      <xdr:rowOff>4838700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20050"/>
          <a:ext cx="59531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27">
      <selection activeCell="B25" sqref="B25"/>
    </sheetView>
  </sheetViews>
  <sheetFormatPr defaultColWidth="9.140625" defaultRowHeight="12.75"/>
  <cols>
    <col min="1" max="1" width="54.8515625" style="326" customWidth="1"/>
    <col min="2" max="2" width="67.281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676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270</v>
      </c>
    </row>
    <row r="13" spans="1:2" ht="17.25" customHeight="1">
      <c r="A13" s="321" t="s">
        <v>559</v>
      </c>
      <c r="B13" s="347">
        <v>31</v>
      </c>
    </row>
    <row r="14" spans="1:2" ht="12.75">
      <c r="A14" s="321" t="s">
        <v>560</v>
      </c>
      <c r="B14" s="339" t="s">
        <v>669</v>
      </c>
    </row>
    <row r="15" spans="1:2" ht="24.75" customHeight="1">
      <c r="A15" s="321" t="s">
        <v>561</v>
      </c>
      <c r="B15" s="339" t="s">
        <v>677</v>
      </c>
    </row>
    <row r="16" spans="1:2" ht="39.75" customHeight="1">
      <c r="A16" s="321" t="s">
        <v>562</v>
      </c>
      <c r="B16" s="343" t="s">
        <v>668</v>
      </c>
    </row>
    <row r="17" spans="1:2" ht="11.25" customHeight="1">
      <c r="A17" s="322" t="s">
        <v>563</v>
      </c>
      <c r="B17" s="339"/>
    </row>
    <row r="18" spans="1:2" ht="84.75" customHeight="1">
      <c r="A18" s="321" t="s">
        <v>564</v>
      </c>
      <c r="B18" s="343" t="s">
        <v>692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667</v>
      </c>
    </row>
    <row r="24" spans="1:2" ht="38.25" customHeight="1">
      <c r="A24" s="321" t="s">
        <v>570</v>
      </c>
      <c r="B24" s="343" t="s">
        <v>693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689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5">
        <v>44701</v>
      </c>
    </row>
    <row r="29" spans="1:2" ht="409.5" customHeight="1">
      <c r="A29" s="349" t="s">
        <v>575</v>
      </c>
      <c r="B29" s="356"/>
    </row>
    <row r="30" spans="1:2" ht="91.5" customHeight="1">
      <c r="A30" s="349" t="s">
        <v>576</v>
      </c>
      <c r="B30" s="357" t="s">
        <v>690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2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670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30">
      <selection activeCell="H133" activeCellId="1" sqref="H127 H133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4" t="s">
        <v>211</v>
      </c>
      <c r="B9" s="365"/>
      <c r="C9" s="365"/>
      <c r="D9" s="365"/>
      <c r="E9" s="365"/>
      <c r="F9" s="365"/>
      <c r="G9" s="365"/>
      <c r="H9" s="365"/>
    </row>
    <row r="10" spans="1:8" ht="12.75">
      <c r="A10" s="366" t="s">
        <v>678</v>
      </c>
      <c r="B10" s="367"/>
      <c r="C10" s="367"/>
      <c r="D10" s="367"/>
      <c r="E10" s="367"/>
      <c r="F10" s="367"/>
      <c r="G10" s="367"/>
      <c r="H10" s="367"/>
    </row>
    <row r="11" ht="9.75" customHeight="1" thickBot="1"/>
    <row r="12" spans="1:8" ht="13.5" thickBot="1">
      <c r="A12" s="224" t="s">
        <v>194</v>
      </c>
      <c r="B12" s="360" t="s">
        <v>1</v>
      </c>
      <c r="C12" s="361"/>
      <c r="D12" s="362" t="s">
        <v>0</v>
      </c>
      <c r="E12" s="363"/>
      <c r="F12" s="361"/>
      <c r="G12" s="224" t="s">
        <v>2</v>
      </c>
      <c r="H12" s="224" t="s">
        <v>671</v>
      </c>
    </row>
    <row r="13" spans="1:8" ht="13.5" thickBot="1">
      <c r="A13" s="224">
        <v>1</v>
      </c>
      <c r="B13" s="362">
        <v>2</v>
      </c>
      <c r="C13" s="361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410403</v>
      </c>
      <c r="H15" s="30">
        <f>H16+H17</f>
        <v>366658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410403</v>
      </c>
      <c r="H17" s="30">
        <v>366658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10618193</v>
      </c>
      <c r="H18" s="30">
        <f>H19+H20+H21</f>
        <v>10537243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9555683</v>
      </c>
      <c r="H19" s="30">
        <v>9609806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931263</v>
      </c>
      <c r="H20" s="30">
        <v>927114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131247</v>
      </c>
      <c r="H21" s="30">
        <v>323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75075224</v>
      </c>
      <c r="H22" s="30">
        <f>H23+H24+H25+H28+H47</f>
        <v>80152915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109289</v>
      </c>
      <c r="H23" s="30">
        <v>107339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6278821</v>
      </c>
      <c r="H25" s="30">
        <f>H26+H27</f>
        <v>6278821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6278821</v>
      </c>
      <c r="H26" s="30">
        <v>6278821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/>
      <c r="H27" s="30"/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68687114</v>
      </c>
      <c r="H28" s="30">
        <f>H29+H32+H37+H43</f>
        <v>73766755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14758839</v>
      </c>
      <c r="H32" s="30">
        <f>H33+H34+H35+H36</f>
        <v>14522293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2234933</v>
      </c>
      <c r="H33" s="30">
        <v>2236830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12523906</v>
      </c>
      <c r="H34" s="30">
        <v>12285463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2038408</v>
      </c>
      <c r="H37" s="30">
        <f>H38+H39+H40+H41</f>
        <v>1929579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2038408</v>
      </c>
      <c r="H40" s="30">
        <v>1929579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51889867</v>
      </c>
      <c r="H43" s="33">
        <f>H44+H45+H46</f>
        <v>57314883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50150000</v>
      </c>
      <c r="H44" s="30">
        <v>55650000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1115143</v>
      </c>
      <c r="H45" s="30">
        <v>1038016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624724</v>
      </c>
      <c r="H46" s="30">
        <v>626867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22026257</v>
      </c>
      <c r="H49" s="30">
        <f>H50+H51+H52+H53+H54+H55+H56</f>
        <v>25975444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3732744</v>
      </c>
      <c r="H50" s="30">
        <v>5379464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11014757</v>
      </c>
      <c r="H51" s="30">
        <v>14776600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7278756</v>
      </c>
      <c r="H52" s="30">
        <v>5819380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21102</v>
      </c>
      <c r="H57" s="30">
        <f>H58</f>
        <v>30744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>
        <v>21102</v>
      </c>
      <c r="H58" s="30">
        <v>30744</v>
      </c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8938690</v>
      </c>
      <c r="H59" s="30">
        <f>H60+H63+H64</f>
        <v>9041014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3632593</v>
      </c>
      <c r="H60" s="30">
        <f>H61+H62</f>
        <v>5610021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3632593</v>
      </c>
      <c r="H61" s="30">
        <v>5610021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0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4656079</v>
      </c>
      <c r="H63" s="30">
        <v>2273584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650018</v>
      </c>
      <c r="H64" s="30">
        <f>H65+H66+H67</f>
        <v>1157409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1024</v>
      </c>
      <c r="H65" s="30">
        <v>1588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222745</v>
      </c>
      <c r="H66" s="30">
        <v>250072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426249</v>
      </c>
      <c r="H67" s="30">
        <v>905749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27584322</v>
      </c>
      <c r="H68" s="30">
        <f>H69+H73+H74</f>
        <v>27810925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27476919</v>
      </c>
      <c r="H69" s="30">
        <f>H70+H71+H72</f>
        <v>27731813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27474048</v>
      </c>
      <c r="H70" s="30">
        <v>27725159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2871</v>
      </c>
      <c r="H72" s="30">
        <v>6654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>
        <v>4702</v>
      </c>
      <c r="H73" s="30">
        <v>4703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102701</v>
      </c>
      <c r="H74" s="30">
        <v>74409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4929700</v>
      </c>
      <c r="H75" s="30">
        <f>H76+H77+H78</f>
        <v>5983263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2506541</v>
      </c>
      <c r="H77" s="30">
        <v>2946338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2423159</v>
      </c>
      <c r="H78" s="30">
        <v>3036925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149603891</v>
      </c>
      <c r="H79" s="30">
        <f>H15+H18+H22+H48+H49+H57+H59+H68+H75</f>
        <v>159898206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3795667</v>
      </c>
      <c r="H80" s="28">
        <v>3614791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8" t="s">
        <v>1</v>
      </c>
      <c r="C83" s="359"/>
      <c r="D83" s="362" t="s">
        <v>0</v>
      </c>
      <c r="E83" s="363"/>
      <c r="F83" s="363"/>
      <c r="G83" s="224" t="s">
        <v>2</v>
      </c>
      <c r="H83" s="224" t="s">
        <v>672</v>
      </c>
    </row>
    <row r="84" spans="1:8" ht="13.5" thickBot="1">
      <c r="A84" s="185">
        <v>3</v>
      </c>
      <c r="B84" s="358">
        <v>2</v>
      </c>
      <c r="C84" s="359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39339728</v>
      </c>
      <c r="H86" s="30">
        <f>H87+H91+H92+H96+H100+H104+H105</f>
        <v>38582095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1406110</v>
      </c>
      <c r="H92" s="30">
        <f>H93+H94+H95</f>
        <v>1254310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1406110</v>
      </c>
      <c r="H94" s="30">
        <v>1254310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5912511</v>
      </c>
      <c r="H96" s="30">
        <f>H97+H99+H98</f>
        <v>5912511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-39428</v>
      </c>
      <c r="H99" s="30">
        <v>-39428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8239956</v>
      </c>
      <c r="H100" s="30">
        <f>H101+H102</f>
        <v>8719236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8239956</v>
      </c>
      <c r="H101" s="30">
        <v>8719236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2535111</v>
      </c>
      <c r="H103" s="30">
        <f>H104-H105</f>
        <v>1449998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2535111</v>
      </c>
      <c r="H104" s="30">
        <v>1449998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96899301</v>
      </c>
      <c r="H107" s="30">
        <f>H108+H109+H110+H111+H112+H113</f>
        <v>106790662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17435547</v>
      </c>
      <c r="H108" s="30">
        <v>20388765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59459321</v>
      </c>
      <c r="H109" s="30">
        <v>67350366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18275611</v>
      </c>
      <c r="H110" s="30">
        <v>17322709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487843</v>
      </c>
      <c r="H111" s="30">
        <v>487843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1240979</v>
      </c>
      <c r="H113" s="30">
        <v>1240979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732669</v>
      </c>
      <c r="H115" s="30">
        <f>H116+H117</f>
        <v>798971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607257</v>
      </c>
      <c r="H116" s="30">
        <v>607257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125412</v>
      </c>
      <c r="H117" s="30">
        <v>191714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177336</v>
      </c>
      <c r="H118" s="30">
        <f>H119</f>
        <v>170112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177336</v>
      </c>
      <c r="H119" s="30">
        <v>170112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5513535</v>
      </c>
      <c r="H127" s="33">
        <f>H128+H129+H130+H131+H132</f>
        <v>4454466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499816</v>
      </c>
      <c r="H128" s="30">
        <v>572458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3391312</v>
      </c>
      <c r="H129" s="30">
        <v>2612967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121095</v>
      </c>
      <c r="H130" s="30">
        <v>120833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1501312</v>
      </c>
      <c r="H131" s="37">
        <v>1148208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6941322</v>
      </c>
      <c r="H133" s="30">
        <f>H134+H135</f>
        <v>9101900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6941322</v>
      </c>
      <c r="H135" s="30">
        <v>9101900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149603891</v>
      </c>
      <c r="H136" s="30">
        <f>H86+H106+H107+H114+H115+H118+H121+H127+H133</f>
        <v>159898206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f>G80</f>
        <v>3795667</v>
      </c>
      <c r="H137" s="31">
        <f>H80</f>
        <v>3614791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0">
      <selection activeCell="H131" sqref="H13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4" t="s">
        <v>214</v>
      </c>
      <c r="B9" s="364"/>
      <c r="C9" s="364"/>
      <c r="D9" s="364"/>
      <c r="E9" s="364"/>
      <c r="F9" s="364"/>
      <c r="G9" s="364"/>
      <c r="H9" s="364"/>
    </row>
    <row r="10" spans="1:8" ht="12.75">
      <c r="A10" s="366" t="s">
        <v>673</v>
      </c>
      <c r="B10" s="366"/>
      <c r="C10" s="366"/>
      <c r="D10" s="366"/>
      <c r="E10" s="366"/>
      <c r="F10" s="366"/>
      <c r="G10" s="366"/>
      <c r="H10" s="366"/>
    </row>
    <row r="11" ht="13.5" thickBot="1"/>
    <row r="12" spans="1:8" ht="13.5" thickBot="1">
      <c r="A12" s="6" t="s">
        <v>194</v>
      </c>
      <c r="B12" s="368" t="s">
        <v>1</v>
      </c>
      <c r="C12" s="359"/>
      <c r="D12" s="360" t="s">
        <v>0</v>
      </c>
      <c r="E12" s="371"/>
      <c r="F12" s="372"/>
      <c r="G12" s="5" t="s">
        <v>674</v>
      </c>
      <c r="H12" s="5" t="s">
        <v>675</v>
      </c>
    </row>
    <row r="13" spans="1:8" ht="13.5" thickBot="1">
      <c r="A13" s="6">
        <v>1</v>
      </c>
      <c r="B13" s="369">
        <v>2</v>
      </c>
      <c r="C13" s="359"/>
      <c r="D13" s="370">
        <v>3</v>
      </c>
      <c r="E13" s="371"/>
      <c r="F13" s="372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20025480</v>
      </c>
      <c r="H14" s="53">
        <f>H15+H16+H17+H18+H19+H20+H21+H22</f>
        <v>21934882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31227791</v>
      </c>
      <c r="H15" s="62">
        <v>36543566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498409</v>
      </c>
      <c r="H16" s="62">
        <v>142550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-95347</v>
      </c>
      <c r="H17" s="62">
        <v>-144375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-11656709</v>
      </c>
      <c r="H18" s="62">
        <v>-12495223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-573130</v>
      </c>
      <c r="H19" s="62">
        <v>-805138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-2544652</v>
      </c>
      <c r="H20" s="62">
        <v>-2953218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3169118</v>
      </c>
      <c r="H21" s="62">
        <v>1646720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857548</v>
      </c>
      <c r="H23" s="62">
        <f>H24+H25+H29+H30+H31+H35+H36</f>
        <v>819449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152064</v>
      </c>
      <c r="H24" s="62">
        <v>269879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88865</v>
      </c>
      <c r="H25" s="62">
        <f>H26+H27+H28</f>
        <v>34666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88865</v>
      </c>
      <c r="H26" s="62">
        <v>34666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495847</v>
      </c>
      <c r="H29" s="62">
        <v>395341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>
        <v>5418</v>
      </c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>
        <v>22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120772</v>
      </c>
      <c r="H36" s="62">
        <v>114123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2869734</v>
      </c>
      <c r="H37" s="62">
        <v>3840010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208483</v>
      </c>
      <c r="H38" s="62">
        <v>359856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103113</v>
      </c>
      <c r="H39" s="62">
        <v>59703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9184560</v>
      </c>
      <c r="H40" s="62">
        <f>H41+H46</f>
        <v>9874144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9309061</v>
      </c>
      <c r="H41" s="62">
        <f>H42+H43+H44</f>
        <v>9367668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10383081</v>
      </c>
      <c r="H42" s="62">
        <v>13266725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-102730</v>
      </c>
      <c r="H43" s="62">
        <v>-150664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-971290</v>
      </c>
      <c r="H44" s="85">
        <v>-3748393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-124501</v>
      </c>
      <c r="H46" s="97">
        <f>H47+H48+H49</f>
        <v>506476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995399</v>
      </c>
      <c r="H47" s="62">
        <v>-952901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-1119900</v>
      </c>
      <c r="H49" s="62">
        <v>1459377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3813905</v>
      </c>
      <c r="H50" s="62">
        <f>H51+H54</f>
        <v>4029201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3669973</v>
      </c>
      <c r="H51" s="62">
        <f>H52+H53</f>
        <v>4029201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7374609</v>
      </c>
      <c r="H52" s="62">
        <v>7791044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>
        <v>-3704636</v>
      </c>
      <c r="H53" s="62">
        <v>-3761843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143932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143932</v>
      </c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391199</v>
      </c>
      <c r="H62" s="62">
        <f>H63+H64</f>
        <v>334712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>
        <v>65000</v>
      </c>
      <c r="H63" s="62">
        <v>13916</v>
      </c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326199</v>
      </c>
      <c r="H64" s="62">
        <v>320796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8916421</v>
      </c>
      <c r="H65" s="62">
        <f>H66+H70</f>
        <v>10551875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7105727</v>
      </c>
      <c r="H66" s="62">
        <f>H67+H68+H69</f>
        <v>8605447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4029551</v>
      </c>
      <c r="H67" s="62">
        <v>5203560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3483305</v>
      </c>
      <c r="H68" s="62">
        <v>3841684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-407129</v>
      </c>
      <c r="H69" s="62">
        <v>-439797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1810694</v>
      </c>
      <c r="H70" s="62">
        <f>H71+H72+H73</f>
        <v>1946428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206472</v>
      </c>
      <c r="H71" s="62">
        <v>186341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941239</v>
      </c>
      <c r="H72" s="62">
        <v>917242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662983</v>
      </c>
      <c r="H73" s="62">
        <v>842845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197222</v>
      </c>
      <c r="H74" s="62">
        <f>H75+H76+H77+H78+H79+H80</f>
        <v>420391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12463</v>
      </c>
      <c r="H75" s="62">
        <v>1950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23940</v>
      </c>
      <c r="H76" s="62">
        <v>40048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160819</v>
      </c>
      <c r="H80" s="62">
        <v>378393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295129</v>
      </c>
      <c r="H81" s="62">
        <f>H82+H83</f>
        <v>353579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160798</v>
      </c>
      <c r="H82" s="62">
        <v>198411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134331</v>
      </c>
      <c r="H83" s="85">
        <v>155168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1265922</v>
      </c>
      <c r="H87" s="112">
        <f>H14+H23+H37+H38+H39-H40-H50-H58-H62-H65-H74-H81-H86</f>
        <v>1449998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1265922</v>
      </c>
      <c r="H91" s="119">
        <f>H87-H88</f>
        <v>1449998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1265922</v>
      </c>
      <c r="H93" s="132">
        <f>H91+H92</f>
        <v>1449998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353"/>
      <c r="H95" s="353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353"/>
      <c r="H96" s="353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353"/>
      <c r="H97" s="353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353"/>
      <c r="H98" s="353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353"/>
      <c r="H99" s="353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353"/>
      <c r="H100" s="353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354"/>
      <c r="H101" s="354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1265922</v>
      </c>
      <c r="H103" s="143">
        <f>H93+H102</f>
        <v>1449998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3" t="s">
        <v>368</v>
      </c>
      <c r="B125" s="373"/>
      <c r="C125" s="373"/>
      <c r="D125" s="373"/>
      <c r="E125" s="373"/>
      <c r="F125" s="373"/>
      <c r="G125" s="373"/>
      <c r="H125" s="373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1265922</v>
      </c>
      <c r="H127" s="221">
        <f>H128+H129+H130+H131+H132+H133</f>
        <v>1449998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1265922</v>
      </c>
      <c r="H131" s="222">
        <f>H91</f>
        <v>1449998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24064358</v>
      </c>
      <c r="H136" s="222">
        <f>H14+H23+H37+H38+H39</f>
        <v>27013900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G40+G50+G62+G65+G74+G81</f>
        <v>22798436</v>
      </c>
      <c r="H137" s="223">
        <f>H40+H50+H62+H65+H74+H81</f>
        <v>25563902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680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0">
      <selection activeCell="E85" sqref="E85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2" t="s">
        <v>382</v>
      </c>
      <c r="B8" s="365"/>
      <c r="C8" s="365"/>
      <c r="D8" s="365"/>
      <c r="E8" s="365"/>
      <c r="F8" s="203"/>
    </row>
    <row r="10" spans="1:6" ht="12.75">
      <c r="A10" s="383" t="s">
        <v>681</v>
      </c>
      <c r="B10" s="367"/>
      <c r="C10" s="367"/>
      <c r="D10" s="367"/>
      <c r="E10" s="367"/>
      <c r="F10" s="196"/>
    </row>
    <row r="11" ht="13.5" thickBot="1"/>
    <row r="12" spans="1:5" ht="13.5" thickBot="1">
      <c r="A12" s="384" t="s">
        <v>383</v>
      </c>
      <c r="B12" s="385"/>
      <c r="C12" s="388" t="s">
        <v>384</v>
      </c>
      <c r="D12" s="390" t="s">
        <v>385</v>
      </c>
      <c r="E12" s="391"/>
    </row>
    <row r="13" spans="1:5" ht="13.5" thickBot="1">
      <c r="A13" s="386"/>
      <c r="B13" s="387"/>
      <c r="C13" s="389"/>
      <c r="D13" s="185" t="s">
        <v>386</v>
      </c>
      <c r="E13" s="185" t="s">
        <v>387</v>
      </c>
    </row>
    <row r="14" spans="1:5" ht="13.5" thickBot="1">
      <c r="A14" s="374">
        <v>1</v>
      </c>
      <c r="B14" s="375"/>
      <c r="C14" s="204">
        <v>2</v>
      </c>
      <c r="D14" s="205">
        <v>3</v>
      </c>
      <c r="E14" s="205">
        <v>4</v>
      </c>
    </row>
    <row r="15" spans="1:5" ht="18.75" customHeight="1" thickBot="1">
      <c r="A15" s="376" t="s">
        <v>388</v>
      </c>
      <c r="B15" s="377"/>
      <c r="C15" s="206"/>
      <c r="D15" s="207"/>
      <c r="E15" s="207"/>
    </row>
    <row r="16" spans="1:6" ht="18.75" customHeight="1" thickBot="1">
      <c r="A16" s="378" t="s">
        <v>389</v>
      </c>
      <c r="B16" s="379"/>
      <c r="C16" s="208" t="s">
        <v>390</v>
      </c>
      <c r="D16" s="209">
        <v>1449998</v>
      </c>
      <c r="E16" s="209">
        <v>2794740</v>
      </c>
      <c r="F16" s="210"/>
    </row>
    <row r="17" spans="1:6" ht="15" customHeight="1">
      <c r="A17" s="380" t="s">
        <v>391</v>
      </c>
      <c r="B17" s="381"/>
      <c r="C17" s="211"/>
      <c r="D17" s="212"/>
      <c r="E17" s="212"/>
      <c r="F17" s="210"/>
    </row>
    <row r="18" spans="1:6" ht="14.25" customHeight="1">
      <c r="A18" s="396" t="s">
        <v>392</v>
      </c>
      <c r="B18" s="393"/>
      <c r="C18" s="213" t="s">
        <v>393</v>
      </c>
      <c r="D18" s="214">
        <v>319659</v>
      </c>
      <c r="E18" s="214">
        <v>730899</v>
      </c>
      <c r="F18" s="210"/>
    </row>
    <row r="19" spans="1:6" ht="14.25" customHeight="1">
      <c r="A19" s="396" t="s">
        <v>394</v>
      </c>
      <c r="B19" s="393"/>
      <c r="C19" s="213" t="s">
        <v>115</v>
      </c>
      <c r="D19" s="214">
        <v>54719</v>
      </c>
      <c r="E19" s="214">
        <v>96688</v>
      </c>
      <c r="F19" s="210"/>
    </row>
    <row r="20" spans="1:6" ht="30.75" customHeight="1">
      <c r="A20" s="392" t="s">
        <v>395</v>
      </c>
      <c r="B20" s="393"/>
      <c r="C20" s="213" t="s">
        <v>396</v>
      </c>
      <c r="D20" s="214">
        <v>-151800</v>
      </c>
      <c r="E20" s="214">
        <v>-778604</v>
      </c>
      <c r="F20" s="210"/>
    </row>
    <row r="21" spans="1:6" ht="15" customHeight="1">
      <c r="A21" s="392" t="s">
        <v>397</v>
      </c>
      <c r="B21" s="393"/>
      <c r="C21" s="213" t="s">
        <v>398</v>
      </c>
      <c r="D21" s="214"/>
      <c r="E21" s="214"/>
      <c r="F21" s="210"/>
    </row>
    <row r="22" spans="1:6" ht="15" customHeight="1">
      <c r="A22" s="392" t="s">
        <v>399</v>
      </c>
      <c r="B22" s="393"/>
      <c r="C22" s="213" t="s">
        <v>400</v>
      </c>
      <c r="D22" s="214"/>
      <c r="E22" s="214"/>
      <c r="F22" s="210"/>
    </row>
    <row r="23" spans="1:6" ht="15" customHeight="1">
      <c r="A23" s="392" t="s">
        <v>401</v>
      </c>
      <c r="B23" s="393"/>
      <c r="C23" s="213" t="s">
        <v>402</v>
      </c>
      <c r="D23" s="214"/>
      <c r="E23" s="214"/>
      <c r="F23" s="210"/>
    </row>
    <row r="24" spans="1:6" ht="12.75" customHeight="1">
      <c r="A24" s="392" t="s">
        <v>403</v>
      </c>
      <c r="B24" s="393"/>
      <c r="C24" s="213" t="s">
        <v>404</v>
      </c>
      <c r="D24" s="214"/>
      <c r="E24" s="214"/>
      <c r="F24" s="210"/>
    </row>
    <row r="25" spans="1:6" ht="13.5" customHeight="1" thickBot="1">
      <c r="A25" s="394" t="s">
        <v>405</v>
      </c>
      <c r="B25" s="395"/>
      <c r="C25" s="215" t="s">
        <v>406</v>
      </c>
      <c r="D25" s="216">
        <v>-1219</v>
      </c>
      <c r="E25" s="216">
        <v>-692131</v>
      </c>
      <c r="F25" s="210"/>
    </row>
    <row r="26" spans="1:6" ht="19.5" customHeight="1" thickBot="1">
      <c r="A26" s="397" t="s">
        <v>407</v>
      </c>
      <c r="B26" s="379"/>
      <c r="C26" s="208" t="s">
        <v>408</v>
      </c>
      <c r="D26" s="209">
        <f>SUM(D18:D25)</f>
        <v>221359</v>
      </c>
      <c r="E26" s="209">
        <f>SUM(E18:E25)</f>
        <v>-643148</v>
      </c>
      <c r="F26" s="210"/>
    </row>
    <row r="27" spans="1:6" ht="15" customHeight="1">
      <c r="A27" s="398" t="s">
        <v>409</v>
      </c>
      <c r="B27" s="381"/>
      <c r="C27" s="211" t="s">
        <v>410</v>
      </c>
      <c r="D27" s="212">
        <v>236546</v>
      </c>
      <c r="E27" s="212">
        <v>5577249</v>
      </c>
      <c r="F27" s="210"/>
    </row>
    <row r="28" spans="1:6" ht="30" customHeight="1">
      <c r="A28" s="392" t="s">
        <v>411</v>
      </c>
      <c r="B28" s="393"/>
      <c r="C28" s="213" t="s">
        <v>116</v>
      </c>
      <c r="D28" s="214">
        <v>108829</v>
      </c>
      <c r="E28" s="214">
        <v>-2000142</v>
      </c>
      <c r="F28" s="210"/>
    </row>
    <row r="29" spans="1:6" ht="16.5" customHeight="1">
      <c r="A29" s="392" t="s">
        <v>412</v>
      </c>
      <c r="B29" s="393"/>
      <c r="C29" s="213" t="s">
        <v>413</v>
      </c>
      <c r="D29" s="214">
        <v>-5425016</v>
      </c>
      <c r="E29" s="214">
        <v>-12128534</v>
      </c>
      <c r="F29" s="210"/>
    </row>
    <row r="30" spans="1:6" ht="29.25" customHeight="1">
      <c r="A30" s="392" t="s">
        <v>414</v>
      </c>
      <c r="B30" s="393"/>
      <c r="C30" s="213" t="s">
        <v>415</v>
      </c>
      <c r="D30" s="214"/>
      <c r="E30" s="214"/>
      <c r="F30" s="210"/>
    </row>
    <row r="31" spans="1:6" ht="27.75" customHeight="1">
      <c r="A31" s="392" t="s">
        <v>416</v>
      </c>
      <c r="B31" s="393"/>
      <c r="C31" s="213" t="s">
        <v>417</v>
      </c>
      <c r="D31" s="214"/>
      <c r="E31" s="214"/>
      <c r="F31" s="210"/>
    </row>
    <row r="32" spans="1:6" ht="17.25" customHeight="1">
      <c r="A32" s="392" t="s">
        <v>418</v>
      </c>
      <c r="B32" s="393"/>
      <c r="C32" s="213" t="s">
        <v>419</v>
      </c>
      <c r="D32" s="214">
        <v>-3949187</v>
      </c>
      <c r="E32" s="214">
        <v>-10410233</v>
      </c>
      <c r="F32" s="210"/>
    </row>
    <row r="33" spans="1:6" ht="15" customHeight="1">
      <c r="A33" s="392" t="s">
        <v>420</v>
      </c>
      <c r="B33" s="393"/>
      <c r="C33" s="213" t="s">
        <v>421</v>
      </c>
      <c r="D33" s="214">
        <v>-9642</v>
      </c>
      <c r="E33" s="214">
        <v>-12665</v>
      </c>
      <c r="F33" s="210"/>
    </row>
    <row r="34" spans="1:6" ht="15" customHeight="1">
      <c r="A34" s="392" t="s">
        <v>422</v>
      </c>
      <c r="B34" s="393"/>
      <c r="C34" s="213" t="s">
        <v>423</v>
      </c>
      <c r="D34" s="214">
        <v>-437801</v>
      </c>
      <c r="E34" s="214">
        <v>-406227</v>
      </c>
      <c r="F34" s="210"/>
    </row>
    <row r="35" spans="1:6" ht="15" customHeight="1">
      <c r="A35" s="392" t="s">
        <v>424</v>
      </c>
      <c r="B35" s="393"/>
      <c r="C35" s="213" t="s">
        <v>425</v>
      </c>
      <c r="D35" s="214">
        <v>28291</v>
      </c>
      <c r="E35" s="214">
        <v>20351</v>
      </c>
      <c r="F35" s="210"/>
    </row>
    <row r="36" spans="1:6" ht="30" customHeight="1">
      <c r="A36" s="392" t="s">
        <v>426</v>
      </c>
      <c r="B36" s="393"/>
      <c r="C36" s="213" t="s">
        <v>427</v>
      </c>
      <c r="D36" s="214">
        <v>-1053564</v>
      </c>
      <c r="E36" s="214">
        <v>-1658456</v>
      </c>
      <c r="F36" s="210"/>
    </row>
    <row r="37" spans="1:6" ht="15" customHeight="1">
      <c r="A37" s="392" t="s">
        <v>428</v>
      </c>
      <c r="B37" s="393"/>
      <c r="C37" s="213" t="s">
        <v>429</v>
      </c>
      <c r="D37" s="214">
        <v>9957664</v>
      </c>
      <c r="E37" s="214">
        <v>18139328</v>
      </c>
      <c r="F37" s="210"/>
    </row>
    <row r="38" spans="1:6" ht="30" customHeight="1">
      <c r="A38" s="392" t="s">
        <v>430</v>
      </c>
      <c r="B38" s="393"/>
      <c r="C38" s="213" t="s">
        <v>431</v>
      </c>
      <c r="D38" s="214"/>
      <c r="E38" s="214"/>
      <c r="F38" s="210"/>
    </row>
    <row r="39" spans="1:6" ht="15" customHeight="1">
      <c r="A39" s="392" t="s">
        <v>432</v>
      </c>
      <c r="B39" s="393"/>
      <c r="C39" s="213" t="s">
        <v>433</v>
      </c>
      <c r="D39" s="214"/>
      <c r="E39" s="214"/>
      <c r="F39" s="210"/>
    </row>
    <row r="40" spans="1:6" ht="30.75" customHeight="1">
      <c r="A40" s="392" t="s">
        <v>434</v>
      </c>
      <c r="B40" s="393"/>
      <c r="C40" s="213" t="s">
        <v>435</v>
      </c>
      <c r="D40" s="214"/>
      <c r="E40" s="214"/>
      <c r="F40" s="210"/>
    </row>
    <row r="41" spans="1:6" ht="16.5" customHeight="1">
      <c r="A41" s="392" t="s">
        <v>436</v>
      </c>
      <c r="B41" s="393"/>
      <c r="C41" s="213" t="s">
        <v>437</v>
      </c>
      <c r="D41" s="214"/>
      <c r="E41" s="214"/>
      <c r="F41" s="210"/>
    </row>
    <row r="42" spans="1:6" ht="16.5" customHeight="1">
      <c r="A42" s="392" t="s">
        <v>438</v>
      </c>
      <c r="B42" s="393"/>
      <c r="C42" s="213" t="s">
        <v>439</v>
      </c>
      <c r="D42" s="214">
        <v>-1110001</v>
      </c>
      <c r="E42" s="214">
        <v>-437062</v>
      </c>
      <c r="F42" s="210"/>
    </row>
    <row r="43" spans="1:6" ht="25.5" customHeight="1">
      <c r="A43" s="392" t="s">
        <v>440</v>
      </c>
      <c r="B43" s="393"/>
      <c r="C43" s="213" t="s">
        <v>441</v>
      </c>
      <c r="D43" s="214">
        <v>2116972</v>
      </c>
      <c r="E43" s="214">
        <v>1575866</v>
      </c>
      <c r="F43" s="210"/>
    </row>
    <row r="44" spans="1:6" ht="16.5" customHeight="1" thickBot="1">
      <c r="A44" s="394" t="s">
        <v>442</v>
      </c>
      <c r="B44" s="395"/>
      <c r="C44" s="215" t="s">
        <v>443</v>
      </c>
      <c r="D44" s="216">
        <v>136647</v>
      </c>
      <c r="E44" s="216">
        <v>435740</v>
      </c>
      <c r="F44" s="210"/>
    </row>
    <row r="45" spans="1:6" ht="16.5" customHeight="1" thickBot="1">
      <c r="A45" s="397" t="s">
        <v>444</v>
      </c>
      <c r="B45" s="379"/>
      <c r="C45" s="208" t="s">
        <v>445</v>
      </c>
      <c r="D45" s="209">
        <f>SUM(D27:D44)</f>
        <v>599738</v>
      </c>
      <c r="E45" s="209">
        <f>SUM(E27:E44)</f>
        <v>-1304785</v>
      </c>
      <c r="F45" s="210"/>
    </row>
    <row r="46" spans="1:6" ht="16.5" customHeight="1" thickBot="1">
      <c r="A46" s="397" t="s">
        <v>446</v>
      </c>
      <c r="B46" s="379"/>
      <c r="C46" s="208" t="s">
        <v>447</v>
      </c>
      <c r="D46" s="209">
        <f>D16+D26+D45</f>
        <v>2271095</v>
      </c>
      <c r="E46" s="209">
        <f>E16+E26+E45</f>
        <v>846807</v>
      </c>
      <c r="F46" s="210"/>
    </row>
    <row r="47" spans="1:6" ht="16.5" customHeight="1" thickBot="1">
      <c r="A47" s="376" t="s">
        <v>448</v>
      </c>
      <c r="B47" s="377"/>
      <c r="C47" s="206"/>
      <c r="D47" s="207"/>
      <c r="E47" s="207"/>
      <c r="F47" s="210"/>
    </row>
    <row r="48" spans="1:6" ht="16.5" customHeight="1" thickBot="1">
      <c r="A48" s="397" t="s">
        <v>449</v>
      </c>
      <c r="B48" s="379"/>
      <c r="C48" s="208" t="s">
        <v>450</v>
      </c>
      <c r="D48" s="209">
        <f>D49+D50+D51+D52+D53+D54+D55</f>
        <v>198829</v>
      </c>
      <c r="E48" s="209">
        <f>E49+E50+E51+E52+E53+E54+E55</f>
        <v>2661734</v>
      </c>
      <c r="F48" s="210"/>
    </row>
    <row r="49" spans="1:6" ht="15" customHeight="1">
      <c r="A49" s="398" t="s">
        <v>451</v>
      </c>
      <c r="B49" s="381"/>
      <c r="C49" s="211" t="s">
        <v>452</v>
      </c>
      <c r="D49" s="212">
        <v>28950</v>
      </c>
      <c r="E49" s="212">
        <v>2409670</v>
      </c>
      <c r="F49" s="210"/>
    </row>
    <row r="50" spans="1:6" ht="15" customHeight="1">
      <c r="A50" s="392" t="s">
        <v>453</v>
      </c>
      <c r="B50" s="393"/>
      <c r="C50" s="213" t="s">
        <v>117</v>
      </c>
      <c r="D50" s="214"/>
      <c r="E50" s="214"/>
      <c r="F50" s="210"/>
    </row>
    <row r="51" spans="1:6" ht="31.5" customHeight="1">
      <c r="A51" s="392" t="s">
        <v>454</v>
      </c>
      <c r="B51" s="393"/>
      <c r="C51" s="213" t="s">
        <v>455</v>
      </c>
      <c r="D51" s="214"/>
      <c r="E51" s="214"/>
      <c r="F51" s="210"/>
    </row>
    <row r="52" spans="1:6" ht="15.75" customHeight="1">
      <c r="A52" s="392" t="s">
        <v>456</v>
      </c>
      <c r="B52" s="393"/>
      <c r="C52" s="213" t="s">
        <v>457</v>
      </c>
      <c r="D52" s="214"/>
      <c r="E52" s="214"/>
      <c r="F52" s="210"/>
    </row>
    <row r="53" spans="1:6" ht="15.75" customHeight="1">
      <c r="A53" s="392" t="s">
        <v>458</v>
      </c>
      <c r="B53" s="393"/>
      <c r="C53" s="213" t="s">
        <v>459</v>
      </c>
      <c r="D53" s="214"/>
      <c r="E53" s="214"/>
      <c r="F53" s="210"/>
    </row>
    <row r="54" spans="1:6" ht="16.5" customHeight="1">
      <c r="A54" s="396" t="s">
        <v>460</v>
      </c>
      <c r="B54" s="393"/>
      <c r="C54" s="213" t="s">
        <v>461</v>
      </c>
      <c r="D54" s="214">
        <v>169879</v>
      </c>
      <c r="E54" s="214">
        <v>252064</v>
      </c>
      <c r="F54" s="210"/>
    </row>
    <row r="55" spans="1:6" ht="15.75" customHeight="1" thickBot="1">
      <c r="A55" s="399" t="s">
        <v>462</v>
      </c>
      <c r="B55" s="387"/>
      <c r="C55" s="217" t="s">
        <v>463</v>
      </c>
      <c r="D55" s="218"/>
      <c r="E55" s="218"/>
      <c r="F55" s="210"/>
    </row>
    <row r="56" spans="1:6" ht="21" customHeight="1" thickBot="1">
      <c r="A56" s="378" t="s">
        <v>464</v>
      </c>
      <c r="B56" s="379"/>
      <c r="C56" s="208" t="s">
        <v>465</v>
      </c>
      <c r="D56" s="209">
        <f>D57+D58+D59+D60+D61+D62+D63</f>
        <v>210131</v>
      </c>
      <c r="E56" s="209">
        <f>E57+E58+E59+E60+E61+E62+E63</f>
        <v>1010943</v>
      </c>
      <c r="F56" s="210"/>
    </row>
    <row r="57" spans="1:6" ht="15" customHeight="1">
      <c r="A57" s="380" t="s">
        <v>466</v>
      </c>
      <c r="B57" s="381"/>
      <c r="C57" s="211" t="s">
        <v>467</v>
      </c>
      <c r="D57" s="212">
        <v>210131</v>
      </c>
      <c r="E57" s="212">
        <v>705120</v>
      </c>
      <c r="F57" s="210"/>
    </row>
    <row r="58" spans="1:6" ht="15" customHeight="1">
      <c r="A58" s="396" t="s">
        <v>468</v>
      </c>
      <c r="B58" s="393"/>
      <c r="C58" s="213" t="s">
        <v>159</v>
      </c>
      <c r="D58" s="214"/>
      <c r="E58" s="214">
        <v>95823</v>
      </c>
      <c r="F58" s="210"/>
    </row>
    <row r="59" spans="1:6" ht="31.5" customHeight="1">
      <c r="A59" s="396" t="s">
        <v>469</v>
      </c>
      <c r="B59" s="393"/>
      <c r="C59" s="213" t="s">
        <v>470</v>
      </c>
      <c r="D59" s="214"/>
      <c r="E59" s="214"/>
      <c r="F59" s="210"/>
    </row>
    <row r="60" spans="1:6" ht="15" customHeight="1">
      <c r="A60" s="396" t="s">
        <v>471</v>
      </c>
      <c r="B60" s="393"/>
      <c r="C60" s="213" t="s">
        <v>472</v>
      </c>
      <c r="D60" s="214"/>
      <c r="E60" s="214"/>
      <c r="F60" s="210"/>
    </row>
    <row r="61" spans="1:6" ht="15" customHeight="1">
      <c r="A61" s="396" t="s">
        <v>473</v>
      </c>
      <c r="B61" s="393"/>
      <c r="C61" s="213" t="s">
        <v>474</v>
      </c>
      <c r="D61" s="214"/>
      <c r="E61" s="214"/>
      <c r="F61" s="210"/>
    </row>
    <row r="62" spans="1:6" ht="15" customHeight="1">
      <c r="A62" s="396" t="s">
        <v>475</v>
      </c>
      <c r="B62" s="393"/>
      <c r="C62" s="213" t="s">
        <v>476</v>
      </c>
      <c r="D62" s="214"/>
      <c r="E62" s="214"/>
      <c r="F62" s="210"/>
    </row>
    <row r="63" spans="1:6" ht="29.25" customHeight="1" thickBot="1">
      <c r="A63" s="400" t="s">
        <v>477</v>
      </c>
      <c r="B63" s="395"/>
      <c r="C63" s="215" t="s">
        <v>478</v>
      </c>
      <c r="D63" s="216"/>
      <c r="E63" s="216">
        <v>210000</v>
      </c>
      <c r="F63" s="210"/>
    </row>
    <row r="64" spans="1:6" ht="15" customHeight="1" thickBot="1">
      <c r="A64" s="378" t="s">
        <v>479</v>
      </c>
      <c r="B64" s="379"/>
      <c r="C64" s="208" t="s">
        <v>480</v>
      </c>
      <c r="D64" s="209"/>
      <c r="E64" s="209">
        <f>E48-E56</f>
        <v>1650791</v>
      </c>
      <c r="F64" s="210"/>
    </row>
    <row r="65" spans="1:6" ht="15" customHeight="1" thickBot="1">
      <c r="A65" s="378" t="s">
        <v>481</v>
      </c>
      <c r="B65" s="379"/>
      <c r="C65" s="208" t="s">
        <v>482</v>
      </c>
      <c r="D65" s="209">
        <f>D56-D48</f>
        <v>11302</v>
      </c>
      <c r="E65" s="209"/>
      <c r="F65" s="210"/>
    </row>
    <row r="66" spans="1:6" ht="15" customHeight="1" thickBot="1">
      <c r="A66" s="376" t="s">
        <v>483</v>
      </c>
      <c r="B66" s="377"/>
      <c r="C66" s="206"/>
      <c r="D66" s="207"/>
      <c r="E66" s="207"/>
      <c r="F66" s="210"/>
    </row>
    <row r="67" spans="1:6" ht="15" customHeight="1" thickBot="1">
      <c r="A67" s="378" t="s">
        <v>484</v>
      </c>
      <c r="B67" s="379"/>
      <c r="C67" s="208" t="s">
        <v>485</v>
      </c>
      <c r="D67" s="209">
        <f>D68+D69+D70</f>
        <v>0</v>
      </c>
      <c r="E67" s="209">
        <f>E68+E69+E70</f>
        <v>5012352</v>
      </c>
      <c r="F67" s="210"/>
    </row>
    <row r="68" spans="1:6" ht="15" customHeight="1">
      <c r="A68" s="380" t="s">
        <v>486</v>
      </c>
      <c r="B68" s="401"/>
      <c r="C68" s="211" t="s">
        <v>487</v>
      </c>
      <c r="D68" s="212"/>
      <c r="E68" s="212">
        <v>4012352</v>
      </c>
      <c r="F68" s="210"/>
    </row>
    <row r="69" spans="1:6" ht="15" customHeight="1">
      <c r="A69" s="396" t="s">
        <v>488</v>
      </c>
      <c r="B69" s="393"/>
      <c r="C69" s="213" t="s">
        <v>162</v>
      </c>
      <c r="D69" s="214"/>
      <c r="E69" s="214"/>
      <c r="F69" s="210"/>
    </row>
    <row r="70" spans="1:6" ht="15" customHeight="1" thickBot="1">
      <c r="A70" s="400" t="s">
        <v>489</v>
      </c>
      <c r="B70" s="395"/>
      <c r="C70" s="215" t="s">
        <v>163</v>
      </c>
      <c r="D70" s="216"/>
      <c r="E70" s="216">
        <v>1000000</v>
      </c>
      <c r="F70" s="210"/>
    </row>
    <row r="71" spans="1:6" ht="15" customHeight="1" thickBot="1">
      <c r="A71" s="378" t="s">
        <v>490</v>
      </c>
      <c r="B71" s="379"/>
      <c r="C71" s="208" t="s">
        <v>491</v>
      </c>
      <c r="D71" s="209">
        <f>D72+D73+D74+D75</f>
        <v>2004899</v>
      </c>
      <c r="E71" s="209">
        <f>E72+E73+E74+E75</f>
        <v>5012352</v>
      </c>
      <c r="F71" s="210"/>
    </row>
    <row r="72" spans="1:6" ht="15" customHeight="1">
      <c r="A72" s="398" t="s">
        <v>492</v>
      </c>
      <c r="B72" s="381"/>
      <c r="C72" s="211" t="s">
        <v>493</v>
      </c>
      <c r="D72" s="212"/>
      <c r="E72" s="212"/>
      <c r="F72" s="210"/>
    </row>
    <row r="73" spans="1:6" ht="15" customHeight="1">
      <c r="A73" s="396" t="s">
        <v>494</v>
      </c>
      <c r="B73" s="393"/>
      <c r="C73" s="213" t="s">
        <v>495</v>
      </c>
      <c r="D73" s="214"/>
      <c r="E73" s="214"/>
      <c r="F73" s="210"/>
    </row>
    <row r="74" spans="1:6" ht="15" customHeight="1">
      <c r="A74" s="396" t="s">
        <v>496</v>
      </c>
      <c r="B74" s="393"/>
      <c r="C74" s="213" t="s">
        <v>497</v>
      </c>
      <c r="D74" s="214">
        <v>2004899</v>
      </c>
      <c r="E74" s="214"/>
      <c r="F74" s="210"/>
    </row>
    <row r="75" spans="1:6" ht="15" customHeight="1" thickBot="1">
      <c r="A75" s="400" t="s">
        <v>498</v>
      </c>
      <c r="B75" s="395"/>
      <c r="C75" s="215" t="s">
        <v>499</v>
      </c>
      <c r="D75" s="216"/>
      <c r="E75" s="216">
        <v>5012352</v>
      </c>
      <c r="F75" s="210"/>
    </row>
    <row r="76" spans="1:6" ht="15" customHeight="1" thickBot="1">
      <c r="A76" s="378" t="s">
        <v>500</v>
      </c>
      <c r="B76" s="379"/>
      <c r="C76" s="208" t="s">
        <v>501</v>
      </c>
      <c r="D76" s="209"/>
      <c r="E76" s="209">
        <f>E67-E71</f>
        <v>0</v>
      </c>
      <c r="F76" s="210"/>
    </row>
    <row r="77" spans="1:6" ht="15" customHeight="1" thickBot="1">
      <c r="A77" s="378" t="s">
        <v>502</v>
      </c>
      <c r="B77" s="379"/>
      <c r="C77" s="208" t="s">
        <v>164</v>
      </c>
      <c r="D77" s="209">
        <f>D74</f>
        <v>2004899</v>
      </c>
      <c r="E77" s="209">
        <f>E74</f>
        <v>0</v>
      </c>
      <c r="F77" s="210"/>
    </row>
    <row r="78" spans="1:6" ht="15" customHeight="1" thickBot="1">
      <c r="A78" s="378" t="s">
        <v>503</v>
      </c>
      <c r="B78" s="379"/>
      <c r="C78" s="208" t="s">
        <v>504</v>
      </c>
      <c r="D78" s="209">
        <f>D46</f>
        <v>2271095</v>
      </c>
      <c r="E78" s="209">
        <f>E46+E64+E77</f>
        <v>2497598</v>
      </c>
      <c r="F78" s="210"/>
    </row>
    <row r="79" spans="1:6" ht="15" customHeight="1" thickBot="1">
      <c r="A79" s="378" t="s">
        <v>505</v>
      </c>
      <c r="B79" s="379"/>
      <c r="C79" s="208" t="s">
        <v>166</v>
      </c>
      <c r="D79" s="209">
        <f>D65+D77</f>
        <v>2016201</v>
      </c>
      <c r="E79" s="209">
        <f>E65+E77</f>
        <v>0</v>
      </c>
      <c r="F79" s="210"/>
    </row>
    <row r="80" spans="1:6" ht="15" customHeight="1" thickBot="1">
      <c r="A80" s="378" t="s">
        <v>506</v>
      </c>
      <c r="B80" s="379"/>
      <c r="C80" s="208" t="s">
        <v>167</v>
      </c>
      <c r="D80" s="209">
        <f>D78-D79</f>
        <v>254894</v>
      </c>
      <c r="E80" s="209">
        <f>E78-E79</f>
        <v>2497598</v>
      </c>
      <c r="F80" s="210"/>
    </row>
    <row r="81" spans="1:6" ht="15" customHeight="1" thickBot="1">
      <c r="A81" s="378" t="s">
        <v>507</v>
      </c>
      <c r="B81" s="379"/>
      <c r="C81" s="208" t="s">
        <v>508</v>
      </c>
      <c r="D81" s="209"/>
      <c r="E81" s="209"/>
      <c r="F81" s="210"/>
    </row>
    <row r="82" spans="1:6" ht="15" customHeight="1" thickBot="1">
      <c r="A82" s="378" t="s">
        <v>509</v>
      </c>
      <c r="B82" s="379"/>
      <c r="C82" s="208" t="s">
        <v>510</v>
      </c>
      <c r="D82" s="209">
        <f>E85</f>
        <v>27476919</v>
      </c>
      <c r="E82" s="209">
        <v>24979321</v>
      </c>
      <c r="F82" s="210"/>
    </row>
    <row r="83" spans="1:6" ht="30" customHeight="1" thickBot="1">
      <c r="A83" s="378" t="s">
        <v>511</v>
      </c>
      <c r="B83" s="379"/>
      <c r="C83" s="208" t="s">
        <v>512</v>
      </c>
      <c r="D83" s="209"/>
      <c r="E83" s="209"/>
      <c r="F83" s="210"/>
    </row>
    <row r="84" spans="1:6" ht="25.5" customHeight="1" thickBot="1">
      <c r="A84" s="378" t="s">
        <v>513</v>
      </c>
      <c r="B84" s="379"/>
      <c r="C84" s="208" t="s">
        <v>514</v>
      </c>
      <c r="D84" s="209"/>
      <c r="E84" s="209"/>
      <c r="F84" s="210"/>
    </row>
    <row r="85" spans="1:6" ht="31.5" customHeight="1" thickBot="1">
      <c r="A85" s="397" t="s">
        <v>515</v>
      </c>
      <c r="B85" s="379"/>
      <c r="C85" s="208" t="s">
        <v>510</v>
      </c>
      <c r="D85" s="209">
        <f>D82+D80-D81+D83-D84</f>
        <v>27731813</v>
      </c>
      <c r="E85" s="209">
        <f>E82+E80-E81+E83-E84</f>
        <v>27476919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402" t="s">
        <v>516</v>
      </c>
      <c r="E87" s="402"/>
    </row>
    <row r="88" spans="1:2" ht="12.75">
      <c r="A88" s="11" t="s">
        <v>682</v>
      </c>
      <c r="B88" s="219"/>
    </row>
    <row r="89" spans="4:6" ht="12.75">
      <c r="D89" s="402" t="s">
        <v>654</v>
      </c>
      <c r="E89" s="402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2">
      <selection activeCell="AG36" sqref="AG36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3"/>
      <c r="L5" s="403"/>
      <c r="M5" s="403"/>
      <c r="N5" s="403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2" t="s">
        <v>594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2" t="s">
        <v>691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spans="1:14" s="99" customFormat="1" ht="12.75">
      <c r="A9" s="55"/>
      <c r="B9" s="2"/>
      <c r="C9" s="2"/>
      <c r="D9" s="2"/>
      <c r="E9" s="182"/>
      <c r="K9" s="404"/>
      <c r="L9" s="404"/>
      <c r="M9" s="404"/>
      <c r="N9" s="404"/>
    </row>
    <row r="10" ht="4.5" customHeight="1">
      <c r="AF10" s="11" t="s">
        <v>517</v>
      </c>
    </row>
    <row r="11" spans="1:32" ht="12.75">
      <c r="A11" s="405" t="s">
        <v>518</v>
      </c>
      <c r="B11" s="405"/>
      <c r="C11" s="405"/>
      <c r="D11" s="405"/>
      <c r="E11" s="405"/>
      <c r="F11" s="405"/>
      <c r="G11" s="405"/>
      <c r="H11" s="393"/>
      <c r="I11" s="406" t="s">
        <v>519</v>
      </c>
      <c r="J11" s="408" t="s">
        <v>665</v>
      </c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10"/>
      <c r="AA11" s="413" t="s">
        <v>520</v>
      </c>
      <c r="AB11" s="414"/>
      <c r="AC11" s="415"/>
      <c r="AD11" s="405" t="s">
        <v>521</v>
      </c>
      <c r="AE11" s="405"/>
      <c r="AF11" s="405"/>
    </row>
    <row r="12" spans="1:32" ht="84.75" customHeight="1">
      <c r="A12" s="405"/>
      <c r="B12" s="405"/>
      <c r="C12" s="405"/>
      <c r="D12" s="405"/>
      <c r="E12" s="405"/>
      <c r="F12" s="405"/>
      <c r="G12" s="405"/>
      <c r="H12" s="393"/>
      <c r="I12" s="407"/>
      <c r="J12" s="419" t="s">
        <v>522</v>
      </c>
      <c r="K12" s="420"/>
      <c r="L12" s="419" t="s">
        <v>523</v>
      </c>
      <c r="M12" s="421"/>
      <c r="N12" s="420"/>
      <c r="O12" s="405" t="s">
        <v>524</v>
      </c>
      <c r="P12" s="405"/>
      <c r="Q12" s="405"/>
      <c r="R12" s="405" t="s">
        <v>525</v>
      </c>
      <c r="S12" s="405"/>
      <c r="T12" s="405"/>
      <c r="U12" s="405" t="s">
        <v>526</v>
      </c>
      <c r="V12" s="405"/>
      <c r="W12" s="405"/>
      <c r="X12" s="405" t="s">
        <v>661</v>
      </c>
      <c r="Y12" s="405"/>
      <c r="Z12" s="405"/>
      <c r="AA12" s="416"/>
      <c r="AB12" s="417"/>
      <c r="AC12" s="418"/>
      <c r="AD12" s="405"/>
      <c r="AE12" s="405"/>
      <c r="AF12" s="405"/>
    </row>
    <row r="13" spans="1:32" s="198" customFormat="1" ht="12.75">
      <c r="A13" s="422">
        <v>1</v>
      </c>
      <c r="B13" s="422"/>
      <c r="C13" s="422"/>
      <c r="D13" s="422"/>
      <c r="E13" s="422"/>
      <c r="F13" s="422"/>
      <c r="G13" s="422"/>
      <c r="H13" s="423"/>
      <c r="I13" s="197">
        <v>2</v>
      </c>
      <c r="J13" s="424">
        <v>3</v>
      </c>
      <c r="K13" s="425"/>
      <c r="L13" s="426">
        <v>4</v>
      </c>
      <c r="M13" s="427"/>
      <c r="N13" s="428"/>
      <c r="O13" s="422">
        <v>5</v>
      </c>
      <c r="P13" s="422"/>
      <c r="Q13" s="422"/>
      <c r="R13" s="422">
        <v>6</v>
      </c>
      <c r="S13" s="422"/>
      <c r="T13" s="422"/>
      <c r="U13" s="422">
        <v>7</v>
      </c>
      <c r="V13" s="422"/>
      <c r="W13" s="422"/>
      <c r="X13" s="422">
        <v>8</v>
      </c>
      <c r="Y13" s="422"/>
      <c r="Z13" s="422"/>
      <c r="AA13" s="422">
        <v>9</v>
      </c>
      <c r="AB13" s="422"/>
      <c r="AC13" s="422"/>
      <c r="AD13" s="422">
        <v>10</v>
      </c>
      <c r="AE13" s="422"/>
      <c r="AF13" s="422"/>
    </row>
    <row r="14" spans="1:32" s="200" customFormat="1" ht="18.75" customHeight="1">
      <c r="A14" s="429" t="s">
        <v>683</v>
      </c>
      <c r="B14" s="429"/>
      <c r="C14" s="429"/>
      <c r="D14" s="429"/>
      <c r="E14" s="429"/>
      <c r="F14" s="429"/>
      <c r="G14" s="429"/>
      <c r="H14" s="393"/>
      <c r="I14" s="199">
        <v>901</v>
      </c>
      <c r="J14" s="430">
        <v>21246040</v>
      </c>
      <c r="K14" s="431"/>
      <c r="L14" s="430">
        <v>0</v>
      </c>
      <c r="M14" s="432"/>
      <c r="N14" s="431"/>
      <c r="O14" s="433">
        <f>-951823+3136537</f>
        <v>2184714</v>
      </c>
      <c r="P14" s="434"/>
      <c r="Q14" s="435"/>
      <c r="R14" s="433">
        <f>42240+5891233</f>
        <v>5933473</v>
      </c>
      <c r="S14" s="434"/>
      <c r="T14" s="435"/>
      <c r="U14" s="433">
        <f>2504495+5735461</f>
        <v>8239956</v>
      </c>
      <c r="V14" s="434"/>
      <c r="W14" s="435"/>
      <c r="X14" s="433">
        <f>U14+R14+O14+L14+J14</f>
        <v>37604183</v>
      </c>
      <c r="Y14" s="434"/>
      <c r="Z14" s="435"/>
      <c r="AA14" s="433">
        <v>0</v>
      </c>
      <c r="AB14" s="434"/>
      <c r="AC14" s="435"/>
      <c r="AD14" s="433">
        <f>X14+AA14</f>
        <v>37604183</v>
      </c>
      <c r="AE14" s="434"/>
      <c r="AF14" s="435"/>
    </row>
    <row r="15" spans="1:32" s="202" customFormat="1" ht="18.75" customHeight="1">
      <c r="A15" s="393" t="s">
        <v>527</v>
      </c>
      <c r="B15" s="429"/>
      <c r="C15" s="429"/>
      <c r="D15" s="429"/>
      <c r="E15" s="429"/>
      <c r="F15" s="429"/>
      <c r="G15" s="429"/>
      <c r="H15" s="393"/>
      <c r="I15" s="201">
        <v>902</v>
      </c>
      <c r="J15" s="430">
        <v>0</v>
      </c>
      <c r="K15" s="431"/>
      <c r="L15" s="430">
        <v>0</v>
      </c>
      <c r="M15" s="432"/>
      <c r="N15" s="431"/>
      <c r="O15" s="433">
        <v>0</v>
      </c>
      <c r="P15" s="434"/>
      <c r="Q15" s="435"/>
      <c r="R15" s="433">
        <v>0</v>
      </c>
      <c r="S15" s="434"/>
      <c r="T15" s="435"/>
      <c r="U15" s="433">
        <v>0</v>
      </c>
      <c r="V15" s="434"/>
      <c r="W15" s="435"/>
      <c r="X15" s="433">
        <f aca="true" t="shared" si="0" ref="X15:X36">U15+R15+O15+L15+J15</f>
        <v>0</v>
      </c>
      <c r="Y15" s="434"/>
      <c r="Z15" s="435"/>
      <c r="AA15" s="433">
        <v>0</v>
      </c>
      <c r="AB15" s="434"/>
      <c r="AC15" s="435"/>
      <c r="AD15" s="433">
        <f aca="true" t="shared" si="1" ref="AD15:AD36">X15+AA15</f>
        <v>0</v>
      </c>
      <c r="AE15" s="434"/>
      <c r="AF15" s="435"/>
    </row>
    <row r="16" spans="1:32" s="202" customFormat="1" ht="18.75" customHeight="1">
      <c r="A16" s="393" t="s">
        <v>528</v>
      </c>
      <c r="B16" s="393"/>
      <c r="C16" s="393"/>
      <c r="D16" s="393"/>
      <c r="E16" s="393"/>
      <c r="F16" s="393"/>
      <c r="G16" s="393"/>
      <c r="H16" s="393"/>
      <c r="I16" s="201">
        <v>903</v>
      </c>
      <c r="J16" s="430">
        <v>0</v>
      </c>
      <c r="K16" s="431"/>
      <c r="L16" s="430">
        <v>0</v>
      </c>
      <c r="M16" s="432"/>
      <c r="N16" s="431"/>
      <c r="O16" s="433">
        <v>0</v>
      </c>
      <c r="P16" s="434"/>
      <c r="Q16" s="435"/>
      <c r="R16" s="433">
        <v>0</v>
      </c>
      <c r="S16" s="434"/>
      <c r="T16" s="435"/>
      <c r="U16" s="433">
        <v>0</v>
      </c>
      <c r="V16" s="434"/>
      <c r="W16" s="435"/>
      <c r="X16" s="433">
        <f t="shared" si="0"/>
        <v>0</v>
      </c>
      <c r="Y16" s="434"/>
      <c r="Z16" s="435"/>
      <c r="AA16" s="433">
        <v>0</v>
      </c>
      <c r="AB16" s="434"/>
      <c r="AC16" s="435"/>
      <c r="AD16" s="433">
        <f t="shared" si="1"/>
        <v>0</v>
      </c>
      <c r="AE16" s="434"/>
      <c r="AF16" s="435"/>
    </row>
    <row r="17" spans="1:32" s="200" customFormat="1" ht="24" customHeight="1">
      <c r="A17" s="429" t="s">
        <v>684</v>
      </c>
      <c r="B17" s="429"/>
      <c r="C17" s="429"/>
      <c r="D17" s="429"/>
      <c r="E17" s="429"/>
      <c r="F17" s="429"/>
      <c r="G17" s="429"/>
      <c r="H17" s="393"/>
      <c r="I17" s="199">
        <v>904</v>
      </c>
      <c r="J17" s="430">
        <f>J14+J15+J16</f>
        <v>21246040</v>
      </c>
      <c r="K17" s="431"/>
      <c r="L17" s="430">
        <f>L14+L15+L16</f>
        <v>0</v>
      </c>
      <c r="M17" s="431"/>
      <c r="N17" s="430">
        <f>O14</f>
        <v>2184714</v>
      </c>
      <c r="O17" s="436"/>
      <c r="P17" s="436"/>
      <c r="Q17" s="437"/>
      <c r="R17" s="433">
        <f>R16+R15+R14</f>
        <v>5933473</v>
      </c>
      <c r="S17" s="434"/>
      <c r="T17" s="435"/>
      <c r="U17" s="433">
        <f>U16+U15+U14</f>
        <v>8239956</v>
      </c>
      <c r="V17" s="434"/>
      <c r="W17" s="435"/>
      <c r="X17" s="433">
        <f t="shared" si="0"/>
        <v>35419469</v>
      </c>
      <c r="Y17" s="434"/>
      <c r="Z17" s="435"/>
      <c r="AA17" s="433">
        <v>0</v>
      </c>
      <c r="AB17" s="434"/>
      <c r="AC17" s="435"/>
      <c r="AD17" s="433">
        <f t="shared" si="1"/>
        <v>35419469</v>
      </c>
      <c r="AE17" s="434"/>
      <c r="AF17" s="435"/>
    </row>
    <row r="18" spans="1:32" s="202" customFormat="1" ht="18.75" customHeight="1">
      <c r="A18" s="393" t="s">
        <v>529</v>
      </c>
      <c r="B18" s="429"/>
      <c r="C18" s="429"/>
      <c r="D18" s="429"/>
      <c r="E18" s="429"/>
      <c r="F18" s="429"/>
      <c r="G18" s="429"/>
      <c r="H18" s="393"/>
      <c r="I18" s="201">
        <v>905</v>
      </c>
      <c r="J18" s="430">
        <v>0</v>
      </c>
      <c r="K18" s="431"/>
      <c r="L18" s="430">
        <v>0</v>
      </c>
      <c r="M18" s="432"/>
      <c r="N18" s="431"/>
      <c r="O18" s="438">
        <v>0</v>
      </c>
      <c r="P18" s="438"/>
      <c r="Q18" s="438"/>
      <c r="R18" s="433">
        <v>0</v>
      </c>
      <c r="S18" s="434"/>
      <c r="T18" s="435"/>
      <c r="U18" s="438">
        <v>0</v>
      </c>
      <c r="V18" s="438"/>
      <c r="W18" s="438"/>
      <c r="X18" s="438">
        <f t="shared" si="0"/>
        <v>0</v>
      </c>
      <c r="Y18" s="438"/>
      <c r="Z18" s="438"/>
      <c r="AA18" s="438">
        <v>0</v>
      </c>
      <c r="AB18" s="438"/>
      <c r="AC18" s="438"/>
      <c r="AD18" s="438">
        <f t="shared" si="1"/>
        <v>0</v>
      </c>
      <c r="AE18" s="438"/>
      <c r="AF18" s="438"/>
    </row>
    <row r="19" spans="1:32" s="202" customFormat="1" ht="28.5" customHeight="1">
      <c r="A19" s="393" t="s">
        <v>530</v>
      </c>
      <c r="B19" s="393"/>
      <c r="C19" s="393"/>
      <c r="D19" s="393"/>
      <c r="E19" s="393"/>
      <c r="F19" s="393"/>
      <c r="G19" s="393"/>
      <c r="H19" s="393"/>
      <c r="I19" s="201">
        <v>906</v>
      </c>
      <c r="J19" s="430">
        <v>0</v>
      </c>
      <c r="K19" s="431"/>
      <c r="L19" s="430">
        <v>0</v>
      </c>
      <c r="M19" s="432"/>
      <c r="N19" s="431"/>
      <c r="O19" s="438">
        <f>-2184714+1406110</f>
        <v>-778604</v>
      </c>
      <c r="P19" s="438"/>
      <c r="Q19" s="438"/>
      <c r="R19" s="433">
        <v>0</v>
      </c>
      <c r="S19" s="434"/>
      <c r="T19" s="435"/>
      <c r="U19" s="438">
        <v>0</v>
      </c>
      <c r="V19" s="438"/>
      <c r="W19" s="438"/>
      <c r="X19" s="438">
        <f t="shared" si="0"/>
        <v>-778604</v>
      </c>
      <c r="Y19" s="438"/>
      <c r="Z19" s="438"/>
      <c r="AA19" s="438">
        <v>0</v>
      </c>
      <c r="AB19" s="438"/>
      <c r="AC19" s="438"/>
      <c r="AD19" s="438">
        <f t="shared" si="1"/>
        <v>-778604</v>
      </c>
      <c r="AE19" s="438"/>
      <c r="AF19" s="438"/>
    </row>
    <row r="20" spans="1:32" s="202" customFormat="1" ht="24" customHeight="1">
      <c r="A20" s="393" t="s">
        <v>531</v>
      </c>
      <c r="B20" s="429"/>
      <c r="C20" s="429"/>
      <c r="D20" s="429"/>
      <c r="E20" s="429"/>
      <c r="F20" s="429"/>
      <c r="G20" s="429"/>
      <c r="H20" s="393"/>
      <c r="I20" s="201">
        <v>907</v>
      </c>
      <c r="J20" s="430">
        <v>0</v>
      </c>
      <c r="K20" s="431"/>
      <c r="L20" s="430">
        <v>0</v>
      </c>
      <c r="M20" s="432"/>
      <c r="N20" s="431"/>
      <c r="O20" s="438">
        <v>0</v>
      </c>
      <c r="P20" s="438"/>
      <c r="Q20" s="438"/>
      <c r="R20" s="433">
        <v>0</v>
      </c>
      <c r="S20" s="434"/>
      <c r="T20" s="435"/>
      <c r="U20" s="438">
        <v>0</v>
      </c>
      <c r="V20" s="438"/>
      <c r="W20" s="438"/>
      <c r="X20" s="438">
        <f t="shared" si="0"/>
        <v>0</v>
      </c>
      <c r="Y20" s="438"/>
      <c r="Z20" s="438"/>
      <c r="AA20" s="438">
        <v>0</v>
      </c>
      <c r="AB20" s="438"/>
      <c r="AC20" s="438"/>
      <c r="AD20" s="438">
        <f t="shared" si="1"/>
        <v>0</v>
      </c>
      <c r="AE20" s="438"/>
      <c r="AF20" s="438"/>
    </row>
    <row r="21" spans="1:32" s="202" customFormat="1" ht="18.75" customHeight="1">
      <c r="A21" s="393" t="s">
        <v>532</v>
      </c>
      <c r="B21" s="393"/>
      <c r="C21" s="393"/>
      <c r="D21" s="393"/>
      <c r="E21" s="393"/>
      <c r="F21" s="393"/>
      <c r="G21" s="393"/>
      <c r="H21" s="393"/>
      <c r="I21" s="201">
        <v>908</v>
      </c>
      <c r="J21" s="430">
        <v>0</v>
      </c>
      <c r="K21" s="431"/>
      <c r="L21" s="430">
        <v>0</v>
      </c>
      <c r="M21" s="432"/>
      <c r="N21" s="431"/>
      <c r="O21" s="438">
        <v>0</v>
      </c>
      <c r="P21" s="438"/>
      <c r="Q21" s="438"/>
      <c r="R21" s="433">
        <v>0</v>
      </c>
      <c r="S21" s="434"/>
      <c r="T21" s="435"/>
      <c r="U21" s="438">
        <v>2535111</v>
      </c>
      <c r="V21" s="438"/>
      <c r="W21" s="438"/>
      <c r="X21" s="438">
        <f t="shared" si="0"/>
        <v>2535111</v>
      </c>
      <c r="Y21" s="438"/>
      <c r="Z21" s="438"/>
      <c r="AA21" s="438">
        <v>0</v>
      </c>
      <c r="AB21" s="438"/>
      <c r="AC21" s="438"/>
      <c r="AD21" s="438">
        <f t="shared" si="1"/>
        <v>2535111</v>
      </c>
      <c r="AE21" s="438"/>
      <c r="AF21" s="438"/>
    </row>
    <row r="22" spans="1:32" s="202" customFormat="1" ht="18.75" customHeight="1">
      <c r="A22" s="393" t="s">
        <v>533</v>
      </c>
      <c r="B22" s="429"/>
      <c r="C22" s="429"/>
      <c r="D22" s="429"/>
      <c r="E22" s="429"/>
      <c r="F22" s="429"/>
      <c r="G22" s="429"/>
      <c r="H22" s="393"/>
      <c r="I22" s="201">
        <v>909</v>
      </c>
      <c r="J22" s="430">
        <v>0</v>
      </c>
      <c r="K22" s="431"/>
      <c r="L22" s="430">
        <v>0</v>
      </c>
      <c r="M22" s="432"/>
      <c r="N22" s="431"/>
      <c r="O22" s="438">
        <v>0</v>
      </c>
      <c r="P22" s="438"/>
      <c r="Q22" s="438"/>
      <c r="R22" s="438">
        <f>-5933473+5912511</f>
        <v>-20962</v>
      </c>
      <c r="S22" s="438"/>
      <c r="T22" s="438"/>
      <c r="U22" s="438">
        <v>0</v>
      </c>
      <c r="V22" s="438"/>
      <c r="W22" s="438"/>
      <c r="X22" s="438">
        <f t="shared" si="0"/>
        <v>-20962</v>
      </c>
      <c r="Y22" s="438"/>
      <c r="Z22" s="438"/>
      <c r="AA22" s="438">
        <v>0</v>
      </c>
      <c r="AB22" s="438"/>
      <c r="AC22" s="438"/>
      <c r="AD22" s="438">
        <f t="shared" si="1"/>
        <v>-20962</v>
      </c>
      <c r="AE22" s="438"/>
      <c r="AF22" s="438"/>
    </row>
    <row r="23" spans="1:32" s="202" customFormat="1" ht="18.75" customHeight="1">
      <c r="A23" s="393" t="s">
        <v>534</v>
      </c>
      <c r="B23" s="429"/>
      <c r="C23" s="429"/>
      <c r="D23" s="429"/>
      <c r="E23" s="429"/>
      <c r="F23" s="429"/>
      <c r="G23" s="429"/>
      <c r="H23" s="393"/>
      <c r="I23" s="201">
        <v>910</v>
      </c>
      <c r="J23" s="430">
        <v>0</v>
      </c>
      <c r="K23" s="431"/>
      <c r="L23" s="430">
        <v>0</v>
      </c>
      <c r="M23" s="432"/>
      <c r="N23" s="431"/>
      <c r="O23" s="438">
        <v>0</v>
      </c>
      <c r="P23" s="438"/>
      <c r="Q23" s="438"/>
      <c r="R23" s="438">
        <v>0</v>
      </c>
      <c r="S23" s="438"/>
      <c r="T23" s="438"/>
      <c r="U23" s="438">
        <v>0</v>
      </c>
      <c r="V23" s="438"/>
      <c r="W23" s="438"/>
      <c r="X23" s="438">
        <f t="shared" si="0"/>
        <v>0</v>
      </c>
      <c r="Y23" s="438"/>
      <c r="Z23" s="438"/>
      <c r="AA23" s="438">
        <v>0</v>
      </c>
      <c r="AB23" s="438"/>
      <c r="AC23" s="438"/>
      <c r="AD23" s="438">
        <f t="shared" si="1"/>
        <v>0</v>
      </c>
      <c r="AE23" s="438"/>
      <c r="AF23" s="438"/>
    </row>
    <row r="24" spans="1:32" s="202" customFormat="1" ht="26.25" customHeight="1">
      <c r="A24" s="393" t="s">
        <v>535</v>
      </c>
      <c r="B24" s="393"/>
      <c r="C24" s="393"/>
      <c r="D24" s="393"/>
      <c r="E24" s="393"/>
      <c r="F24" s="393"/>
      <c r="G24" s="393"/>
      <c r="H24" s="393"/>
      <c r="I24" s="201">
        <v>911</v>
      </c>
      <c r="J24" s="430">
        <v>0</v>
      </c>
      <c r="K24" s="431"/>
      <c r="L24" s="430">
        <v>0</v>
      </c>
      <c r="M24" s="432"/>
      <c r="N24" s="431"/>
      <c r="O24" s="438">
        <v>0</v>
      </c>
      <c r="P24" s="438"/>
      <c r="Q24" s="438"/>
      <c r="R24" s="438">
        <v>0</v>
      </c>
      <c r="S24" s="438"/>
      <c r="T24" s="438"/>
      <c r="U24" s="438">
        <v>0</v>
      </c>
      <c r="V24" s="438"/>
      <c r="W24" s="438"/>
      <c r="X24" s="438">
        <f t="shared" si="0"/>
        <v>0</v>
      </c>
      <c r="Y24" s="438"/>
      <c r="Z24" s="438"/>
      <c r="AA24" s="438">
        <v>0</v>
      </c>
      <c r="AB24" s="438"/>
      <c r="AC24" s="438"/>
      <c r="AD24" s="438">
        <f t="shared" si="1"/>
        <v>0</v>
      </c>
      <c r="AE24" s="438"/>
      <c r="AF24" s="438"/>
    </row>
    <row r="25" spans="1:32" s="200" customFormat="1" ht="21.75" customHeight="1">
      <c r="A25" s="429" t="s">
        <v>685</v>
      </c>
      <c r="B25" s="429"/>
      <c r="C25" s="429"/>
      <c r="D25" s="429"/>
      <c r="E25" s="429"/>
      <c r="F25" s="429"/>
      <c r="G25" s="429"/>
      <c r="H25" s="393"/>
      <c r="I25" s="199">
        <v>912</v>
      </c>
      <c r="J25" s="430">
        <f>J17+J18+J19+J20+J21+J22+J23+J24</f>
        <v>21246040</v>
      </c>
      <c r="K25" s="431"/>
      <c r="L25" s="430">
        <f>L17+L18+L19+L20+L21+L22+L23+L24</f>
        <v>0</v>
      </c>
      <c r="M25" s="432"/>
      <c r="N25" s="431"/>
      <c r="O25" s="430">
        <f>N17+O19</f>
        <v>1406110</v>
      </c>
      <c r="P25" s="432"/>
      <c r="Q25" s="431"/>
      <c r="R25" s="438">
        <f>R17+R18+R19+R20+R21+R22+R23+R24</f>
        <v>5912511</v>
      </c>
      <c r="S25" s="438"/>
      <c r="T25" s="438"/>
      <c r="U25" s="438">
        <f>U24+U23+U22+U21+U20+U19+U18+U17</f>
        <v>10775067</v>
      </c>
      <c r="V25" s="438"/>
      <c r="W25" s="438"/>
      <c r="X25" s="438">
        <f t="shared" si="0"/>
        <v>39339728</v>
      </c>
      <c r="Y25" s="438"/>
      <c r="Z25" s="438"/>
      <c r="AA25" s="438">
        <v>0</v>
      </c>
      <c r="AB25" s="438"/>
      <c r="AC25" s="438"/>
      <c r="AD25" s="438">
        <f t="shared" si="1"/>
        <v>39339728</v>
      </c>
      <c r="AE25" s="438"/>
      <c r="AF25" s="438"/>
    </row>
    <row r="26" spans="1:32" s="202" customFormat="1" ht="18.75" customHeight="1">
      <c r="A26" s="393" t="s">
        <v>536</v>
      </c>
      <c r="B26" s="429"/>
      <c r="C26" s="429"/>
      <c r="D26" s="429"/>
      <c r="E26" s="429"/>
      <c r="F26" s="429"/>
      <c r="G26" s="429"/>
      <c r="H26" s="393"/>
      <c r="I26" s="201">
        <v>913</v>
      </c>
      <c r="J26" s="430">
        <v>0</v>
      </c>
      <c r="K26" s="431"/>
      <c r="L26" s="430">
        <v>0</v>
      </c>
      <c r="M26" s="432"/>
      <c r="N26" s="431"/>
      <c r="O26" s="438">
        <v>0</v>
      </c>
      <c r="P26" s="438"/>
      <c r="Q26" s="438"/>
      <c r="R26" s="438">
        <v>0</v>
      </c>
      <c r="S26" s="438"/>
      <c r="T26" s="438"/>
      <c r="U26" s="438">
        <v>0</v>
      </c>
      <c r="V26" s="438"/>
      <c r="W26" s="438"/>
      <c r="X26" s="438">
        <f t="shared" si="0"/>
        <v>0</v>
      </c>
      <c r="Y26" s="438"/>
      <c r="Z26" s="438"/>
      <c r="AA26" s="438">
        <v>0</v>
      </c>
      <c r="AB26" s="438"/>
      <c r="AC26" s="438"/>
      <c r="AD26" s="438">
        <f t="shared" si="1"/>
        <v>0</v>
      </c>
      <c r="AE26" s="438"/>
      <c r="AF26" s="438"/>
    </row>
    <row r="27" spans="1:32" s="202" customFormat="1" ht="18.75" customHeight="1">
      <c r="A27" s="393" t="s">
        <v>537</v>
      </c>
      <c r="B27" s="393"/>
      <c r="C27" s="393"/>
      <c r="D27" s="393"/>
      <c r="E27" s="393"/>
      <c r="F27" s="393"/>
      <c r="G27" s="393"/>
      <c r="H27" s="393"/>
      <c r="I27" s="201">
        <v>914</v>
      </c>
      <c r="J27" s="430">
        <v>0</v>
      </c>
      <c r="K27" s="431"/>
      <c r="L27" s="430">
        <v>0</v>
      </c>
      <c r="M27" s="432"/>
      <c r="N27" s="431"/>
      <c r="O27" s="438">
        <v>0</v>
      </c>
      <c r="P27" s="438"/>
      <c r="Q27" s="438"/>
      <c r="R27" s="438">
        <v>0</v>
      </c>
      <c r="S27" s="438"/>
      <c r="T27" s="438"/>
      <c r="U27" s="438">
        <v>0</v>
      </c>
      <c r="V27" s="438"/>
      <c r="W27" s="438"/>
      <c r="X27" s="438">
        <f t="shared" si="0"/>
        <v>0</v>
      </c>
      <c r="Y27" s="438"/>
      <c r="Z27" s="438"/>
      <c r="AA27" s="438">
        <v>0</v>
      </c>
      <c r="AB27" s="438"/>
      <c r="AC27" s="438"/>
      <c r="AD27" s="438">
        <f t="shared" si="1"/>
        <v>0</v>
      </c>
      <c r="AE27" s="438"/>
      <c r="AF27" s="438"/>
    </row>
    <row r="28" spans="1:32" s="200" customFormat="1" ht="25.5" customHeight="1">
      <c r="A28" s="429" t="s">
        <v>686</v>
      </c>
      <c r="B28" s="429"/>
      <c r="C28" s="429"/>
      <c r="D28" s="429"/>
      <c r="E28" s="429"/>
      <c r="F28" s="429"/>
      <c r="G28" s="429"/>
      <c r="H28" s="393"/>
      <c r="I28" s="199">
        <v>915</v>
      </c>
      <c r="J28" s="430">
        <f>J25</f>
        <v>21246040</v>
      </c>
      <c r="K28" s="431"/>
      <c r="L28" s="430">
        <f>L25</f>
        <v>0</v>
      </c>
      <c r="M28" s="432"/>
      <c r="N28" s="431"/>
      <c r="O28" s="438">
        <f>O25</f>
        <v>1406110</v>
      </c>
      <c r="P28" s="438"/>
      <c r="Q28" s="438"/>
      <c r="R28" s="438">
        <f>R27+R26+R25</f>
        <v>5912511</v>
      </c>
      <c r="S28" s="438"/>
      <c r="T28" s="438"/>
      <c r="U28" s="438">
        <f>U27+U26+U25</f>
        <v>10775067</v>
      </c>
      <c r="V28" s="438"/>
      <c r="W28" s="438"/>
      <c r="X28" s="438">
        <f t="shared" si="0"/>
        <v>39339728</v>
      </c>
      <c r="Y28" s="438"/>
      <c r="Z28" s="438"/>
      <c r="AA28" s="438">
        <v>0</v>
      </c>
      <c r="AB28" s="438"/>
      <c r="AC28" s="438"/>
      <c r="AD28" s="438">
        <f t="shared" si="1"/>
        <v>39339728</v>
      </c>
      <c r="AE28" s="438"/>
      <c r="AF28" s="438"/>
    </row>
    <row r="29" spans="1:32" s="202" customFormat="1" ht="18.75" customHeight="1">
      <c r="A29" s="393" t="s">
        <v>538</v>
      </c>
      <c r="B29" s="429"/>
      <c r="C29" s="429"/>
      <c r="D29" s="429"/>
      <c r="E29" s="429"/>
      <c r="F29" s="429"/>
      <c r="G29" s="429"/>
      <c r="H29" s="393"/>
      <c r="I29" s="201">
        <v>916</v>
      </c>
      <c r="J29" s="430">
        <v>0</v>
      </c>
      <c r="K29" s="431"/>
      <c r="L29" s="430">
        <v>0</v>
      </c>
      <c r="M29" s="432"/>
      <c r="N29" s="431"/>
      <c r="O29" s="438">
        <v>0</v>
      </c>
      <c r="P29" s="438"/>
      <c r="Q29" s="438"/>
      <c r="R29" s="438">
        <v>0</v>
      </c>
      <c r="S29" s="438"/>
      <c r="T29" s="438"/>
      <c r="U29" s="438">
        <v>0</v>
      </c>
      <c r="V29" s="438"/>
      <c r="W29" s="438"/>
      <c r="X29" s="438">
        <f t="shared" si="0"/>
        <v>0</v>
      </c>
      <c r="Y29" s="438"/>
      <c r="Z29" s="438"/>
      <c r="AA29" s="438">
        <v>0</v>
      </c>
      <c r="AB29" s="438"/>
      <c r="AC29" s="438"/>
      <c r="AD29" s="438">
        <f t="shared" si="1"/>
        <v>0</v>
      </c>
      <c r="AE29" s="438"/>
      <c r="AF29" s="438"/>
    </row>
    <row r="30" spans="1:32" s="202" customFormat="1" ht="25.5" customHeight="1">
      <c r="A30" s="393" t="s">
        <v>539</v>
      </c>
      <c r="B30" s="393"/>
      <c r="C30" s="393"/>
      <c r="D30" s="393"/>
      <c r="E30" s="393"/>
      <c r="F30" s="393"/>
      <c r="G30" s="393"/>
      <c r="H30" s="393"/>
      <c r="I30" s="201">
        <v>917</v>
      </c>
      <c r="J30" s="430">
        <v>0</v>
      </c>
      <c r="K30" s="431"/>
      <c r="L30" s="430">
        <v>0</v>
      </c>
      <c r="M30" s="432"/>
      <c r="N30" s="431"/>
      <c r="O30" s="438">
        <f>-1406110+1254310</f>
        <v>-151800</v>
      </c>
      <c r="P30" s="438"/>
      <c r="Q30" s="438"/>
      <c r="R30" s="438">
        <v>0</v>
      </c>
      <c r="S30" s="438"/>
      <c r="T30" s="438"/>
      <c r="U30" s="438">
        <v>0</v>
      </c>
      <c r="V30" s="438"/>
      <c r="W30" s="438"/>
      <c r="X30" s="438">
        <f t="shared" si="0"/>
        <v>-151800</v>
      </c>
      <c r="Y30" s="438"/>
      <c r="Z30" s="438"/>
      <c r="AA30" s="438">
        <v>0</v>
      </c>
      <c r="AB30" s="438"/>
      <c r="AC30" s="438"/>
      <c r="AD30" s="438">
        <f t="shared" si="1"/>
        <v>-151800</v>
      </c>
      <c r="AE30" s="438"/>
      <c r="AF30" s="438"/>
    </row>
    <row r="31" spans="1:32" s="202" customFormat="1" ht="26.25" customHeight="1">
      <c r="A31" s="393" t="s">
        <v>540</v>
      </c>
      <c r="B31" s="429"/>
      <c r="C31" s="429"/>
      <c r="D31" s="429"/>
      <c r="E31" s="429"/>
      <c r="F31" s="429"/>
      <c r="G31" s="429"/>
      <c r="H31" s="393"/>
      <c r="I31" s="201">
        <v>918</v>
      </c>
      <c r="J31" s="430">
        <v>0</v>
      </c>
      <c r="K31" s="431"/>
      <c r="L31" s="430">
        <v>0</v>
      </c>
      <c r="M31" s="432"/>
      <c r="N31" s="431"/>
      <c r="O31" s="438">
        <v>0</v>
      </c>
      <c r="P31" s="438"/>
      <c r="Q31" s="438"/>
      <c r="R31" s="438">
        <v>0</v>
      </c>
      <c r="S31" s="438"/>
      <c r="T31" s="438"/>
      <c r="U31" s="438">
        <v>0</v>
      </c>
      <c r="V31" s="438"/>
      <c r="W31" s="438"/>
      <c r="X31" s="438">
        <f t="shared" si="0"/>
        <v>0</v>
      </c>
      <c r="Y31" s="438"/>
      <c r="Z31" s="438"/>
      <c r="AA31" s="438">
        <v>0</v>
      </c>
      <c r="AB31" s="438"/>
      <c r="AC31" s="438"/>
      <c r="AD31" s="438">
        <f t="shared" si="1"/>
        <v>0</v>
      </c>
      <c r="AE31" s="438"/>
      <c r="AF31" s="438"/>
    </row>
    <row r="32" spans="1:32" s="202" customFormat="1" ht="18.75" customHeight="1">
      <c r="A32" s="393" t="s">
        <v>541</v>
      </c>
      <c r="B32" s="393"/>
      <c r="C32" s="393"/>
      <c r="D32" s="393"/>
      <c r="E32" s="393"/>
      <c r="F32" s="393"/>
      <c r="G32" s="393"/>
      <c r="H32" s="393"/>
      <c r="I32" s="201">
        <v>919</v>
      </c>
      <c r="J32" s="430">
        <v>0</v>
      </c>
      <c r="K32" s="431"/>
      <c r="L32" s="430">
        <v>0</v>
      </c>
      <c r="M32" s="432"/>
      <c r="N32" s="431"/>
      <c r="O32" s="438">
        <v>0</v>
      </c>
      <c r="P32" s="438"/>
      <c r="Q32" s="438"/>
      <c r="R32" s="438">
        <v>0</v>
      </c>
      <c r="S32" s="438"/>
      <c r="T32" s="438"/>
      <c r="U32" s="438">
        <v>1449998</v>
      </c>
      <c r="V32" s="438"/>
      <c r="W32" s="438"/>
      <c r="X32" s="438">
        <f t="shared" si="0"/>
        <v>1449998</v>
      </c>
      <c r="Y32" s="438"/>
      <c r="Z32" s="438"/>
      <c r="AA32" s="438">
        <v>0</v>
      </c>
      <c r="AB32" s="438"/>
      <c r="AC32" s="438"/>
      <c r="AD32" s="438">
        <f t="shared" si="1"/>
        <v>1449998</v>
      </c>
      <c r="AE32" s="438"/>
      <c r="AF32" s="438"/>
    </row>
    <row r="33" spans="1:32" s="202" customFormat="1" ht="18.75" customHeight="1">
      <c r="A33" s="393" t="s">
        <v>542</v>
      </c>
      <c r="B33" s="429"/>
      <c r="C33" s="429"/>
      <c r="D33" s="429"/>
      <c r="E33" s="429"/>
      <c r="F33" s="429"/>
      <c r="G33" s="429"/>
      <c r="H33" s="393"/>
      <c r="I33" s="201">
        <v>920</v>
      </c>
      <c r="J33" s="430">
        <v>0</v>
      </c>
      <c r="K33" s="431"/>
      <c r="L33" s="430">
        <v>0</v>
      </c>
      <c r="M33" s="432"/>
      <c r="N33" s="431"/>
      <c r="O33" s="438">
        <v>0</v>
      </c>
      <c r="P33" s="438"/>
      <c r="Q33" s="438"/>
      <c r="R33" s="438">
        <v>0</v>
      </c>
      <c r="S33" s="438"/>
      <c r="T33" s="438"/>
      <c r="U33" s="438">
        <v>0</v>
      </c>
      <c r="V33" s="438"/>
      <c r="W33" s="438"/>
      <c r="X33" s="438">
        <f t="shared" si="0"/>
        <v>0</v>
      </c>
      <c r="Y33" s="438"/>
      <c r="Z33" s="438"/>
      <c r="AA33" s="438">
        <v>0</v>
      </c>
      <c r="AB33" s="438"/>
      <c r="AC33" s="438"/>
      <c r="AD33" s="438">
        <f t="shared" si="1"/>
        <v>0</v>
      </c>
      <c r="AE33" s="438"/>
      <c r="AF33" s="438"/>
    </row>
    <row r="34" spans="1:32" s="202" customFormat="1" ht="18.75" customHeight="1">
      <c r="A34" s="393" t="s">
        <v>543</v>
      </c>
      <c r="B34" s="429"/>
      <c r="C34" s="429"/>
      <c r="D34" s="429"/>
      <c r="E34" s="429"/>
      <c r="F34" s="429"/>
      <c r="G34" s="429"/>
      <c r="H34" s="393"/>
      <c r="I34" s="201">
        <v>921</v>
      </c>
      <c r="J34" s="430">
        <v>0</v>
      </c>
      <c r="K34" s="431"/>
      <c r="L34" s="430">
        <v>0</v>
      </c>
      <c r="M34" s="432"/>
      <c r="N34" s="431"/>
      <c r="O34" s="438">
        <v>0</v>
      </c>
      <c r="P34" s="438"/>
      <c r="Q34" s="438"/>
      <c r="R34" s="438">
        <v>0</v>
      </c>
      <c r="S34" s="438"/>
      <c r="T34" s="438"/>
      <c r="U34" s="438">
        <f>-1955830-100000-1</f>
        <v>-2055831</v>
      </c>
      <c r="V34" s="438"/>
      <c r="W34" s="438"/>
      <c r="X34" s="438">
        <f t="shared" si="0"/>
        <v>-2055831</v>
      </c>
      <c r="Y34" s="438"/>
      <c r="Z34" s="438"/>
      <c r="AA34" s="438">
        <v>0</v>
      </c>
      <c r="AB34" s="438"/>
      <c r="AC34" s="438"/>
      <c r="AD34" s="438">
        <f t="shared" si="1"/>
        <v>-2055831</v>
      </c>
      <c r="AE34" s="438"/>
      <c r="AF34" s="438"/>
    </row>
    <row r="35" spans="1:32" s="202" customFormat="1" ht="24" customHeight="1">
      <c r="A35" s="393" t="s">
        <v>666</v>
      </c>
      <c r="B35" s="393"/>
      <c r="C35" s="393"/>
      <c r="D35" s="393"/>
      <c r="E35" s="393"/>
      <c r="F35" s="393"/>
      <c r="G35" s="393"/>
      <c r="H35" s="393"/>
      <c r="I35" s="201">
        <v>922</v>
      </c>
      <c r="J35" s="430">
        <v>0</v>
      </c>
      <c r="K35" s="431"/>
      <c r="L35" s="430">
        <v>0</v>
      </c>
      <c r="M35" s="432"/>
      <c r="N35" s="431"/>
      <c r="O35" s="438">
        <v>0</v>
      </c>
      <c r="P35" s="438"/>
      <c r="Q35" s="438"/>
      <c r="R35" s="438">
        <v>0</v>
      </c>
      <c r="S35" s="438"/>
      <c r="T35" s="438"/>
      <c r="U35" s="438">
        <v>0</v>
      </c>
      <c r="V35" s="438"/>
      <c r="W35" s="438"/>
      <c r="X35" s="438">
        <f t="shared" si="0"/>
        <v>0</v>
      </c>
      <c r="Y35" s="438"/>
      <c r="Z35" s="438"/>
      <c r="AA35" s="438">
        <v>0</v>
      </c>
      <c r="AB35" s="438"/>
      <c r="AC35" s="438"/>
      <c r="AD35" s="438">
        <f t="shared" si="1"/>
        <v>0</v>
      </c>
      <c r="AE35" s="438"/>
      <c r="AF35" s="438"/>
    </row>
    <row r="36" spans="1:32" s="200" customFormat="1" ht="18.75" customHeight="1">
      <c r="A36" s="429" t="s">
        <v>687</v>
      </c>
      <c r="B36" s="429"/>
      <c r="C36" s="429"/>
      <c r="D36" s="429"/>
      <c r="E36" s="429"/>
      <c r="F36" s="429"/>
      <c r="G36" s="429"/>
      <c r="H36" s="393"/>
      <c r="I36" s="199">
        <v>923</v>
      </c>
      <c r="J36" s="430">
        <f>J28+J29+J30+J31+J32+J33+J34+J35</f>
        <v>21246040</v>
      </c>
      <c r="K36" s="431"/>
      <c r="L36" s="430">
        <f>L28+L29+L30+L31+L32+L33+L34+L35</f>
        <v>0</v>
      </c>
      <c r="M36" s="432"/>
      <c r="N36" s="431"/>
      <c r="O36" s="438">
        <f>O28+O30</f>
        <v>1254310</v>
      </c>
      <c r="P36" s="438"/>
      <c r="Q36" s="438"/>
      <c r="R36" s="438">
        <f>R35+R34+R33+R32+R31+R30+R29+R28</f>
        <v>5912511</v>
      </c>
      <c r="S36" s="438"/>
      <c r="T36" s="438"/>
      <c r="U36" s="438">
        <f>U35+U34+U33+U32+U31+U30+U29+U28</f>
        <v>10169234</v>
      </c>
      <c r="V36" s="438"/>
      <c r="W36" s="438"/>
      <c r="X36" s="438">
        <f t="shared" si="0"/>
        <v>38582095</v>
      </c>
      <c r="Y36" s="438"/>
      <c r="Z36" s="438"/>
      <c r="AA36" s="438">
        <v>0</v>
      </c>
      <c r="AB36" s="438"/>
      <c r="AC36" s="438"/>
      <c r="AD36" s="438">
        <f t="shared" si="1"/>
        <v>38582095</v>
      </c>
      <c r="AE36" s="438"/>
      <c r="AF36" s="438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688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9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40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2018-04-04T13:54:49Z</cp:lastPrinted>
  <dcterms:created xsi:type="dcterms:W3CDTF">2010-09-03T11:16:46Z</dcterms:created>
  <dcterms:modified xsi:type="dcterms:W3CDTF">2022-07-25T13:41:03Z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